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Korisnik\Downloads\"/>
    </mc:Choice>
  </mc:AlternateContent>
  <bookViews>
    <workbookView xWindow="0" yWindow="0" windowWidth="21600" windowHeight="9135" tabRatio="583" firstSheet="1" activeTab="4"/>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c r="B341" i="9" s="1"/>
  <c r="E341" i="9"/>
  <c r="H340" i="9"/>
  <c r="G340" i="9"/>
  <c r="E340" i="9" s="1"/>
  <c r="B340" i="9" s="1"/>
  <c r="F340" i="9"/>
  <c r="F339" i="9"/>
  <c r="F338" i="9"/>
  <c r="F337" i="9"/>
  <c r="F336" i="9"/>
  <c r="H335" i="9"/>
  <c r="G335" i="9"/>
  <c r="F335" i="9"/>
  <c r="F334" i="9"/>
  <c r="H333" i="9"/>
  <c r="E333" i="9" s="1"/>
  <c r="B333" i="9" s="1"/>
  <c r="G333" i="9"/>
  <c r="F333" i="9"/>
  <c r="H332" i="9"/>
  <c r="G332" i="9"/>
  <c r="E332" i="9" s="1"/>
  <c r="B332" i="9" s="1"/>
  <c r="F332" i="9"/>
  <c r="H331" i="9"/>
  <c r="G331" i="9"/>
  <c r="F331" i="9"/>
  <c r="H330" i="9"/>
  <c r="G330" i="9"/>
  <c r="F330" i="9"/>
  <c r="E330" i="9"/>
  <c r="B330" i="9" s="1"/>
  <c r="H329" i="9"/>
  <c r="E329" i="9" s="1"/>
  <c r="G329" i="9"/>
  <c r="F329" i="9"/>
  <c r="H328" i="9"/>
  <c r="G328" i="9"/>
  <c r="E328" i="9" s="1"/>
  <c r="B328" i="9" s="1"/>
  <c r="F328" i="9"/>
  <c r="H327" i="9"/>
  <c r="G327" i="9"/>
  <c r="E327" i="9" s="1"/>
  <c r="B327" i="9" s="1"/>
  <c r="F327" i="9"/>
  <c r="H326" i="9"/>
  <c r="G326" i="9"/>
  <c r="F326" i="9"/>
  <c r="E326" i="9"/>
  <c r="B326" i="9" s="1"/>
  <c r="H325" i="9"/>
  <c r="E325" i="9" s="1"/>
  <c r="B325" i="9" s="1"/>
  <c r="G325" i="9"/>
  <c r="F325" i="9"/>
  <c r="H324" i="9"/>
  <c r="G324" i="9"/>
  <c r="E324" i="9" s="1"/>
  <c r="B324" i="9" s="1"/>
  <c r="F324" i="9"/>
  <c r="H323" i="9"/>
  <c r="G323" i="9"/>
  <c r="F323" i="9"/>
  <c r="H322" i="9"/>
  <c r="G322" i="9"/>
  <c r="F322" i="9"/>
  <c r="E322" i="9"/>
  <c r="B322" i="9" s="1"/>
  <c r="H321" i="9"/>
  <c r="E321" i="9" s="1"/>
  <c r="G321" i="9"/>
  <c r="F321" i="9"/>
  <c r="H320" i="9"/>
  <c r="G320" i="9"/>
  <c r="E320" i="9" s="1"/>
  <c r="B320" i="9" s="1"/>
  <c r="F320" i="9"/>
  <c r="H319" i="9"/>
  <c r="G319" i="9"/>
  <c r="E319" i="9" s="1"/>
  <c r="B319" i="9" s="1"/>
  <c r="F319" i="9"/>
  <c r="H318" i="9"/>
  <c r="G318" i="9"/>
  <c r="F318" i="9"/>
  <c r="E318" i="9"/>
  <c r="B318" i="9" s="1"/>
  <c r="H317" i="9"/>
  <c r="G317" i="9"/>
  <c r="F317" i="9"/>
  <c r="E317" i="9"/>
  <c r="F316" i="9"/>
  <c r="F315" i="9"/>
  <c r="F314" i="9"/>
  <c r="H313" i="9"/>
  <c r="G313" i="9"/>
  <c r="F313" i="9"/>
  <c r="E313" i="9"/>
  <c r="H312" i="9"/>
  <c r="G312" i="9"/>
  <c r="E312" i="9" s="1"/>
  <c r="B312" i="9" s="1"/>
  <c r="F312" i="9"/>
  <c r="H311" i="9"/>
  <c r="G311" i="9"/>
  <c r="F311" i="9"/>
  <c r="F310" i="9"/>
  <c r="F309" i="9"/>
  <c r="F308" i="9"/>
  <c r="H307" i="9"/>
  <c r="G307" i="9"/>
  <c r="E307" i="9" s="1"/>
  <c r="B307" i="9" s="1"/>
  <c r="F307" i="9"/>
  <c r="F306" i="9"/>
  <c r="H305" i="9"/>
  <c r="G305" i="9"/>
  <c r="E305" i="9" s="1"/>
  <c r="B305" i="9" s="1"/>
  <c r="F305" i="9"/>
  <c r="H304" i="9"/>
  <c r="G304" i="9"/>
  <c r="F304" i="9"/>
  <c r="E304" i="9"/>
  <c r="B304" i="9" s="1"/>
  <c r="H303" i="9"/>
  <c r="G303" i="9"/>
  <c r="F303" i="9"/>
  <c r="E303" i="9"/>
  <c r="F302" i="9"/>
  <c r="F301" i="9"/>
  <c r="F300" i="9"/>
  <c r="F299" i="9"/>
  <c r="F297" i="9"/>
  <c r="L296" i="9"/>
  <c r="H296" i="9"/>
  <c r="G296" i="9"/>
  <c r="E296" i="9" s="1"/>
  <c r="B296" i="9" s="1"/>
  <c r="F296" i="9"/>
  <c r="F295" i="9"/>
  <c r="I294" i="9"/>
  <c r="H294" i="9"/>
  <c r="F294" i="9"/>
  <c r="E294" i="9"/>
  <c r="B294" i="9" s="1"/>
  <c r="E293" i="9"/>
  <c r="M292" i="9"/>
  <c r="L292" i="9"/>
  <c r="F292" i="9"/>
  <c r="B292" i="9" s="1"/>
  <c r="E292" i="9"/>
  <c r="M291" i="9"/>
  <c r="L291" i="9"/>
  <c r="F291" i="9" s="1"/>
  <c r="E291" i="9"/>
  <c r="B291" i="9" s="1"/>
  <c r="M290" i="9"/>
  <c r="F290" i="9" s="1"/>
  <c r="L290" i="9"/>
  <c r="E290" i="9"/>
  <c r="B290" i="9"/>
  <c r="M289" i="9"/>
  <c r="L289" i="9"/>
  <c r="F289" i="9" s="1"/>
  <c r="E289" i="9"/>
  <c r="B289" i="9" s="1"/>
  <c r="M288" i="9"/>
  <c r="L288" i="9"/>
  <c r="F288" i="9"/>
  <c r="B288" i="9" s="1"/>
  <c r="E288" i="9"/>
  <c r="M287" i="9"/>
  <c r="L287" i="9"/>
  <c r="F287" i="9" s="1"/>
  <c r="E287" i="9"/>
  <c r="M286" i="9"/>
  <c r="F286" i="9" s="1"/>
  <c r="B286" i="9" s="1"/>
  <c r="L286" i="9"/>
  <c r="E286" i="9"/>
  <c r="M285" i="9"/>
  <c r="L285" i="9"/>
  <c r="F285" i="9" s="1"/>
  <c r="E285" i="9"/>
  <c r="M284" i="9"/>
  <c r="L284" i="9"/>
  <c r="F284" i="9"/>
  <c r="B284" i="9" s="1"/>
  <c r="E284" i="9"/>
  <c r="M283" i="9"/>
  <c r="L283" i="9"/>
  <c r="F283" i="9" s="1"/>
  <c r="E283" i="9"/>
  <c r="B283" i="9" s="1"/>
  <c r="M282" i="9"/>
  <c r="F282" i="9" s="1"/>
  <c r="L282" i="9"/>
  <c r="E282" i="9"/>
  <c r="B282" i="9"/>
  <c r="M281" i="9"/>
  <c r="L281" i="9"/>
  <c r="F281" i="9" s="1"/>
  <c r="E281" i="9"/>
  <c r="B281" i="9" s="1"/>
  <c r="M280" i="9"/>
  <c r="L280" i="9"/>
  <c r="F280" i="9"/>
  <c r="B280" i="9" s="1"/>
  <c r="E280" i="9"/>
  <c r="M279" i="9"/>
  <c r="L279" i="9"/>
  <c r="F279" i="9" s="1"/>
  <c r="E279" i="9"/>
  <c r="M278" i="9"/>
  <c r="L278" i="9"/>
  <c r="F278" i="9" s="1"/>
  <c r="B278" i="9" s="1"/>
  <c r="E278" i="9"/>
  <c r="M277" i="9"/>
  <c r="L277" i="9"/>
  <c r="F277" i="9" s="1"/>
  <c r="E277" i="9"/>
  <c r="M276" i="9"/>
  <c r="L276" i="9"/>
  <c r="F276" i="9"/>
  <c r="B276" i="9" s="1"/>
  <c r="E276" i="9"/>
  <c r="M275" i="9"/>
  <c r="L275" i="9"/>
  <c r="F275" i="9" s="1"/>
  <c r="E275" i="9"/>
  <c r="B275" i="9" s="1"/>
  <c r="M274" i="9"/>
  <c r="F274" i="9" s="1"/>
  <c r="L274" i="9"/>
  <c r="E274" i="9"/>
  <c r="B274" i="9"/>
  <c r="M273" i="9"/>
  <c r="L273" i="9"/>
  <c r="F273" i="9" s="1"/>
  <c r="E273" i="9"/>
  <c r="B273" i="9" s="1"/>
  <c r="M272" i="9"/>
  <c r="L272" i="9"/>
  <c r="F272" i="9"/>
  <c r="B272" i="9" s="1"/>
  <c r="E272" i="9"/>
  <c r="M271" i="9"/>
  <c r="L271" i="9"/>
  <c r="F271" i="9" s="1"/>
  <c r="E271" i="9"/>
  <c r="M270" i="9"/>
  <c r="F270" i="9" s="1"/>
  <c r="B270" i="9" s="1"/>
  <c r="L270" i="9"/>
  <c r="E270" i="9"/>
  <c r="M269" i="9"/>
  <c r="L269" i="9"/>
  <c r="F269" i="9" s="1"/>
  <c r="E269" i="9"/>
  <c r="M268" i="9"/>
  <c r="L268" i="9"/>
  <c r="F268" i="9"/>
  <c r="B268" i="9" s="1"/>
  <c r="E268" i="9"/>
  <c r="M267" i="9"/>
  <c r="L267" i="9"/>
  <c r="F267" i="9" s="1"/>
  <c r="E267" i="9"/>
  <c r="B267" i="9" s="1"/>
  <c r="M266" i="9"/>
  <c r="F266" i="9" s="1"/>
  <c r="L266" i="9"/>
  <c r="E266" i="9"/>
  <c r="B266" i="9"/>
  <c r="M265" i="9"/>
  <c r="L265" i="9"/>
  <c r="F265" i="9" s="1"/>
  <c r="E265" i="9"/>
  <c r="B265" i="9" s="1"/>
  <c r="M264" i="9"/>
  <c r="L264" i="9"/>
  <c r="F264" i="9"/>
  <c r="B264" i="9" s="1"/>
  <c r="E264" i="9"/>
  <c r="M263" i="9"/>
  <c r="L263" i="9"/>
  <c r="F263" i="9" s="1"/>
  <c r="E263" i="9"/>
  <c r="M262" i="9"/>
  <c r="F262" i="9" s="1"/>
  <c r="B262" i="9" s="1"/>
  <c r="L262" i="9"/>
  <c r="E262" i="9"/>
  <c r="M261" i="9"/>
  <c r="L261" i="9"/>
  <c r="F261" i="9" s="1"/>
  <c r="E261" i="9"/>
  <c r="M260" i="9"/>
  <c r="L260" i="9"/>
  <c r="F260" i="9"/>
  <c r="B260" i="9" s="1"/>
  <c r="E260" i="9"/>
  <c r="M259" i="9"/>
  <c r="L259" i="9"/>
  <c r="F259" i="9" s="1"/>
  <c r="E259" i="9"/>
  <c r="B259" i="9" s="1"/>
  <c r="M258" i="9"/>
  <c r="F258" i="9" s="1"/>
  <c r="L258" i="9"/>
  <c r="E258" i="9"/>
  <c r="B258" i="9"/>
  <c r="M257" i="9"/>
  <c r="L257" i="9"/>
  <c r="F257" i="9" s="1"/>
  <c r="E257" i="9"/>
  <c r="B257" i="9" s="1"/>
  <c r="M256" i="9"/>
  <c r="L256" i="9"/>
  <c r="F256" i="9"/>
  <c r="B256" i="9" s="1"/>
  <c r="E256" i="9"/>
  <c r="M255" i="9"/>
  <c r="L255" i="9"/>
  <c r="F255" i="9" s="1"/>
  <c r="E255" i="9"/>
  <c r="M254" i="9"/>
  <c r="L254" i="9"/>
  <c r="F254" i="9" s="1"/>
  <c r="B254" i="9" s="1"/>
  <c r="E254" i="9"/>
  <c r="M253" i="9"/>
  <c r="L253" i="9"/>
  <c r="F253" i="9" s="1"/>
  <c r="E253" i="9"/>
  <c r="B253" i="9" s="1"/>
  <c r="M252" i="9"/>
  <c r="L252" i="9"/>
  <c r="F252" i="9"/>
  <c r="E252" i="9"/>
  <c r="M251" i="9"/>
  <c r="L251" i="9"/>
  <c r="F251" i="9" s="1"/>
  <c r="E251" i="9"/>
  <c r="M250" i="9"/>
  <c r="L250" i="9"/>
  <c r="F250" i="9" s="1"/>
  <c r="B250" i="9" s="1"/>
  <c r="E250" i="9"/>
  <c r="M249" i="9"/>
  <c r="L249" i="9"/>
  <c r="F249" i="9" s="1"/>
  <c r="E249" i="9"/>
  <c r="B249" i="9" s="1"/>
  <c r="M248" i="9"/>
  <c r="L248" i="9"/>
  <c r="F248" i="9"/>
  <c r="E248" i="9"/>
  <c r="M247" i="9"/>
  <c r="L247" i="9"/>
  <c r="F247" i="9" s="1"/>
  <c r="E247" i="9"/>
  <c r="M246" i="9"/>
  <c r="L246" i="9"/>
  <c r="F246" i="9" s="1"/>
  <c r="B246" i="9" s="1"/>
  <c r="E246" i="9"/>
  <c r="M245" i="9"/>
  <c r="L245" i="9"/>
  <c r="F245" i="9" s="1"/>
  <c r="E245" i="9"/>
  <c r="M244" i="9"/>
  <c r="L244" i="9"/>
  <c r="F244" i="9"/>
  <c r="E244" i="9"/>
  <c r="M243" i="9"/>
  <c r="L243" i="9"/>
  <c r="F243" i="9" s="1"/>
  <c r="E243" i="9"/>
  <c r="M242" i="9"/>
  <c r="L242" i="9"/>
  <c r="F242" i="9" s="1"/>
  <c r="B242" i="9" s="1"/>
  <c r="E242" i="9"/>
  <c r="M241" i="9"/>
  <c r="L241" i="9"/>
  <c r="F241" i="9" s="1"/>
  <c r="E241" i="9"/>
  <c r="B241" i="9" s="1"/>
  <c r="M240" i="9"/>
  <c r="L240" i="9"/>
  <c r="F240" i="9"/>
  <c r="E240" i="9"/>
  <c r="M239" i="9"/>
  <c r="L239" i="9"/>
  <c r="F239" i="9" s="1"/>
  <c r="E239" i="9"/>
  <c r="M238" i="9"/>
  <c r="L238" i="9"/>
  <c r="F238" i="9" s="1"/>
  <c r="B238" i="9" s="1"/>
  <c r="E238" i="9"/>
  <c r="M237" i="9"/>
  <c r="L237" i="9"/>
  <c r="F237" i="9" s="1"/>
  <c r="E237" i="9"/>
  <c r="B237" i="9" s="1"/>
  <c r="M236" i="9"/>
  <c r="L236" i="9"/>
  <c r="F236" i="9"/>
  <c r="E236" i="9"/>
  <c r="M235" i="9"/>
  <c r="L235" i="9"/>
  <c r="F235" i="9" s="1"/>
  <c r="E235" i="9"/>
  <c r="M234" i="9"/>
  <c r="L234" i="9"/>
  <c r="F234" i="9" s="1"/>
  <c r="B234" i="9" s="1"/>
  <c r="E234" i="9"/>
  <c r="M233" i="9"/>
  <c r="L233" i="9"/>
  <c r="F233" i="9" s="1"/>
  <c r="E233" i="9"/>
  <c r="B233" i="9" s="1"/>
  <c r="M232" i="9"/>
  <c r="L232" i="9"/>
  <c r="F232" i="9"/>
  <c r="E232" i="9"/>
  <c r="M231" i="9"/>
  <c r="L231" i="9"/>
  <c r="F231" i="9" s="1"/>
  <c r="E231" i="9"/>
  <c r="M230" i="9"/>
  <c r="L230" i="9"/>
  <c r="F230" i="9" s="1"/>
  <c r="B230" i="9" s="1"/>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E171" i="9" s="1"/>
  <c r="B171" i="9" s="1"/>
  <c r="F171" i="9"/>
  <c r="H170" i="9"/>
  <c r="G170" i="9"/>
  <c r="E170" i="9" s="1"/>
  <c r="B170" i="9" s="1"/>
  <c r="F170" i="9"/>
  <c r="H169" i="9"/>
  <c r="E169" i="9" s="1"/>
  <c r="B169" i="9" s="1"/>
  <c r="G169" i="9"/>
  <c r="F169" i="9"/>
  <c r="H168" i="9"/>
  <c r="G168" i="9"/>
  <c r="F168" i="9"/>
  <c r="E168" i="9"/>
  <c r="B168" i="9" s="1"/>
  <c r="H167" i="9"/>
  <c r="G167" i="9"/>
  <c r="E167" i="9" s="1"/>
  <c r="F167" i="9"/>
  <c r="B167" i="9"/>
  <c r="H166" i="9"/>
  <c r="G166" i="9"/>
  <c r="F166" i="9"/>
  <c r="E166" i="9"/>
  <c r="B166" i="9" s="1"/>
  <c r="H165" i="9"/>
  <c r="E165" i="9" s="1"/>
  <c r="B165" i="9" s="1"/>
  <c r="G165" i="9"/>
  <c r="F165" i="9"/>
  <c r="H164" i="9"/>
  <c r="G164" i="9"/>
  <c r="E164" i="9" s="1"/>
  <c r="B164" i="9" s="1"/>
  <c r="F164" i="9"/>
  <c r="H163" i="9"/>
  <c r="G163" i="9"/>
  <c r="E163" i="9" s="1"/>
  <c r="B163" i="9" s="1"/>
  <c r="F163" i="9"/>
  <c r="H162" i="9"/>
  <c r="G162" i="9"/>
  <c r="E162" i="9" s="1"/>
  <c r="B162" i="9" s="1"/>
  <c r="F162" i="9"/>
  <c r="H161" i="9"/>
  <c r="E161" i="9" s="1"/>
  <c r="B161" i="9" s="1"/>
  <c r="G161" i="9"/>
  <c r="F161" i="9"/>
  <c r="H160" i="9"/>
  <c r="G160" i="9"/>
  <c r="F160" i="9"/>
  <c r="E160" i="9"/>
  <c r="B160" i="9" s="1"/>
  <c r="H159" i="9"/>
  <c r="G159" i="9"/>
  <c r="E159" i="9" s="1"/>
  <c r="F159" i="9"/>
  <c r="B159" i="9"/>
  <c r="H158" i="9"/>
  <c r="G158" i="9"/>
  <c r="F158" i="9"/>
  <c r="E158" i="9"/>
  <c r="B158" i="9" s="1"/>
  <c r="H157" i="9"/>
  <c r="E157" i="9" s="1"/>
  <c r="B157" i="9" s="1"/>
  <c r="G157" i="9"/>
  <c r="F157" i="9"/>
  <c r="F156" i="9"/>
  <c r="H155" i="9"/>
  <c r="G155" i="9"/>
  <c r="E155" i="9" s="1"/>
  <c r="F155" i="9"/>
  <c r="H154" i="9"/>
  <c r="G154" i="9"/>
  <c r="E154" i="9" s="1"/>
  <c r="B154" i="9" s="1"/>
  <c r="F154" i="9"/>
  <c r="H153" i="9"/>
  <c r="E153" i="9" s="1"/>
  <c r="B153" i="9" s="1"/>
  <c r="G153" i="9"/>
  <c r="F153" i="9"/>
  <c r="H152" i="9"/>
  <c r="G152" i="9"/>
  <c r="F152" i="9"/>
  <c r="E152" i="9"/>
  <c r="B152" i="9" s="1"/>
  <c r="H151" i="9"/>
  <c r="G151" i="9"/>
  <c r="F151" i="9"/>
  <c r="H150" i="9"/>
  <c r="E150" i="9" s="1"/>
  <c r="B150" i="9" s="1"/>
  <c r="G150" i="9"/>
  <c r="F150" i="9"/>
  <c r="H149" i="9"/>
  <c r="G149" i="9"/>
  <c r="F149" i="9"/>
  <c r="E149" i="9"/>
  <c r="B149" i="9" s="1"/>
  <c r="H148" i="9"/>
  <c r="G148" i="9"/>
  <c r="E148" i="9" s="1"/>
  <c r="F148" i="9"/>
  <c r="H147" i="9"/>
  <c r="G147" i="9"/>
  <c r="E147" i="9" s="1"/>
  <c r="B147" i="9" s="1"/>
  <c r="F147" i="9"/>
  <c r="H146" i="9"/>
  <c r="G146" i="9"/>
  <c r="E146" i="9" s="1"/>
  <c r="B146" i="9" s="1"/>
  <c r="F146" i="9"/>
  <c r="H145" i="9"/>
  <c r="E145" i="9" s="1"/>
  <c r="B145" i="9" s="1"/>
  <c r="G145" i="9"/>
  <c r="F145" i="9"/>
  <c r="H144" i="9"/>
  <c r="G144" i="9"/>
  <c r="F144" i="9"/>
  <c r="E144" i="9"/>
  <c r="B144" i="9" s="1"/>
  <c r="H143" i="9"/>
  <c r="G143" i="9"/>
  <c r="F143" i="9"/>
  <c r="H142" i="9"/>
  <c r="E142" i="9" s="1"/>
  <c r="B142" i="9" s="1"/>
  <c r="G142" i="9"/>
  <c r="F142" i="9"/>
  <c r="H141" i="9"/>
  <c r="G141" i="9"/>
  <c r="F141" i="9"/>
  <c r="E141" i="9"/>
  <c r="B141" i="9" s="1"/>
  <c r="H140" i="9"/>
  <c r="G140" i="9"/>
  <c r="E140" i="9" s="1"/>
  <c r="B140" i="9" s="1"/>
  <c r="F140" i="9"/>
  <c r="H139" i="9"/>
  <c r="G139" i="9"/>
  <c r="E139" i="9" s="1"/>
  <c r="F139" i="9"/>
  <c r="H138" i="9"/>
  <c r="G138" i="9"/>
  <c r="E138" i="9" s="1"/>
  <c r="B138" i="9" s="1"/>
  <c r="F138" i="9"/>
  <c r="H137" i="9"/>
  <c r="E137" i="9" s="1"/>
  <c r="B137" i="9" s="1"/>
  <c r="G137" i="9"/>
  <c r="F137" i="9"/>
  <c r="H136" i="9"/>
  <c r="G136" i="9"/>
  <c r="F136" i="9"/>
  <c r="E136" i="9"/>
  <c r="B136" i="9" s="1"/>
  <c r="H135" i="9"/>
  <c r="G135" i="9"/>
  <c r="F135" i="9"/>
  <c r="H134" i="9"/>
  <c r="E134" i="9" s="1"/>
  <c r="B134" i="9" s="1"/>
  <c r="G134" i="9"/>
  <c r="F134" i="9"/>
  <c r="H133" i="9"/>
  <c r="G133" i="9"/>
  <c r="F133" i="9"/>
  <c r="E133" i="9"/>
  <c r="B133" i="9" s="1"/>
  <c r="H132" i="9"/>
  <c r="G132" i="9"/>
  <c r="E132" i="9" s="1"/>
  <c r="F132" i="9"/>
  <c r="H131" i="9"/>
  <c r="G131" i="9"/>
  <c r="E131" i="9" s="1"/>
  <c r="F131" i="9"/>
  <c r="H130" i="9"/>
  <c r="G130" i="9"/>
  <c r="E130" i="9" s="1"/>
  <c r="B130" i="9" s="1"/>
  <c r="F130" i="9"/>
  <c r="H129" i="9"/>
  <c r="E129" i="9" s="1"/>
  <c r="B129" i="9" s="1"/>
  <c r="G129" i="9"/>
  <c r="F129" i="9"/>
  <c r="H128" i="9"/>
  <c r="G128" i="9"/>
  <c r="F128" i="9"/>
  <c r="E128" i="9"/>
  <c r="B128" i="9" s="1"/>
  <c r="H127" i="9"/>
  <c r="G127" i="9"/>
  <c r="F127" i="9"/>
  <c r="H126" i="9"/>
  <c r="E126" i="9" s="1"/>
  <c r="B126" i="9" s="1"/>
  <c r="G126" i="9"/>
  <c r="F126" i="9"/>
  <c r="H125" i="9"/>
  <c r="G125" i="9"/>
  <c r="F125" i="9"/>
  <c r="E125" i="9"/>
  <c r="B125" i="9" s="1"/>
  <c r="H124" i="9"/>
  <c r="G124" i="9"/>
  <c r="E124" i="9" s="1"/>
  <c r="B124" i="9" s="1"/>
  <c r="F124" i="9"/>
  <c r="H123" i="9"/>
  <c r="G123" i="9"/>
  <c r="E123" i="9" s="1"/>
  <c r="F123" i="9"/>
  <c r="H122" i="9"/>
  <c r="G122" i="9"/>
  <c r="E122" i="9" s="1"/>
  <c r="B122" i="9" s="1"/>
  <c r="F122" i="9"/>
  <c r="H121" i="9"/>
  <c r="E121" i="9" s="1"/>
  <c r="B121" i="9" s="1"/>
  <c r="G121" i="9"/>
  <c r="F121" i="9"/>
  <c r="H120" i="9"/>
  <c r="G120" i="9"/>
  <c r="F120" i="9"/>
  <c r="E120" i="9"/>
  <c r="B120" i="9" s="1"/>
  <c r="H119" i="9"/>
  <c r="G119" i="9"/>
  <c r="F119" i="9"/>
  <c r="H118" i="9"/>
  <c r="E118" i="9" s="1"/>
  <c r="B118" i="9" s="1"/>
  <c r="G118" i="9"/>
  <c r="F118" i="9"/>
  <c r="H117" i="9"/>
  <c r="G117" i="9"/>
  <c r="F117" i="9"/>
  <c r="E117" i="9"/>
  <c r="B117" i="9" s="1"/>
  <c r="H116" i="9"/>
  <c r="G116" i="9"/>
  <c r="E116" i="9" s="1"/>
  <c r="B116" i="9" s="1"/>
  <c r="F116" i="9"/>
  <c r="H115" i="9"/>
  <c r="G115" i="9"/>
  <c r="E115" i="9" s="1"/>
  <c r="F115" i="9"/>
  <c r="H114" i="9"/>
  <c r="G114" i="9"/>
  <c r="E114" i="9" s="1"/>
  <c r="B114" i="9" s="1"/>
  <c r="F114" i="9"/>
  <c r="H113" i="9"/>
  <c r="E113" i="9" s="1"/>
  <c r="B113" i="9" s="1"/>
  <c r="G113" i="9"/>
  <c r="F113" i="9"/>
  <c r="H112" i="9"/>
  <c r="G112" i="9"/>
  <c r="F112" i="9"/>
  <c r="E112" i="9"/>
  <c r="B112" i="9" s="1"/>
  <c r="H111" i="9"/>
  <c r="G111" i="9"/>
  <c r="F111" i="9"/>
  <c r="H110" i="9"/>
  <c r="E110" i="9" s="1"/>
  <c r="B110" i="9" s="1"/>
  <c r="G110" i="9"/>
  <c r="F110" i="9"/>
  <c r="H109" i="9"/>
  <c r="G109" i="9"/>
  <c r="F109" i="9"/>
  <c r="E109" i="9"/>
  <c r="B109" i="9" s="1"/>
  <c r="H108" i="9"/>
  <c r="G108" i="9"/>
  <c r="E108" i="9" s="1"/>
  <c r="B108" i="9" s="1"/>
  <c r="F108" i="9"/>
  <c r="H107" i="9"/>
  <c r="G107" i="9"/>
  <c r="E107" i="9" s="1"/>
  <c r="F107" i="9"/>
  <c r="H106" i="9"/>
  <c r="G106" i="9"/>
  <c r="E106" i="9" s="1"/>
  <c r="B106" i="9" s="1"/>
  <c r="F106" i="9"/>
  <c r="H105" i="9"/>
  <c r="E105" i="9" s="1"/>
  <c r="B105" i="9" s="1"/>
  <c r="G105" i="9"/>
  <c r="F105" i="9"/>
  <c r="H104" i="9"/>
  <c r="G104" i="9"/>
  <c r="F104" i="9"/>
  <c r="E104" i="9"/>
  <c r="B104" i="9" s="1"/>
  <c r="H103" i="9"/>
  <c r="G103" i="9"/>
  <c r="F103" i="9"/>
  <c r="H102" i="9"/>
  <c r="E102" i="9" s="1"/>
  <c r="B102" i="9" s="1"/>
  <c r="G102" i="9"/>
  <c r="F102" i="9"/>
  <c r="H101" i="9"/>
  <c r="G101" i="9"/>
  <c r="F101" i="9"/>
  <c r="E101" i="9"/>
  <c r="B101" i="9" s="1"/>
  <c r="H100" i="9"/>
  <c r="G100" i="9"/>
  <c r="E100" i="9" s="1"/>
  <c r="B100" i="9" s="1"/>
  <c r="F100" i="9"/>
  <c r="H99" i="9"/>
  <c r="G99" i="9"/>
  <c r="E99" i="9" s="1"/>
  <c r="B99" i="9" s="1"/>
  <c r="F99" i="9"/>
  <c r="H98" i="9"/>
  <c r="G98" i="9"/>
  <c r="E98" i="9" s="1"/>
  <c r="B98" i="9" s="1"/>
  <c r="F98" i="9"/>
  <c r="H97" i="9"/>
  <c r="E97" i="9" s="1"/>
  <c r="B97" i="9" s="1"/>
  <c r="G97" i="9"/>
  <c r="F97" i="9"/>
  <c r="H96" i="9"/>
  <c r="G96" i="9"/>
  <c r="E96" i="9" s="1"/>
  <c r="B96" i="9" s="1"/>
  <c r="F96" i="9"/>
  <c r="H95" i="9"/>
  <c r="G95" i="9"/>
  <c r="F95" i="9"/>
  <c r="H94" i="9"/>
  <c r="G94" i="9"/>
  <c r="E94" i="9" s="1"/>
  <c r="B94" i="9" s="1"/>
  <c r="F94" i="9"/>
  <c r="H93" i="9"/>
  <c r="G93" i="9"/>
  <c r="F93" i="9"/>
  <c r="E93" i="9"/>
  <c r="B93" i="9" s="1"/>
  <c r="H92" i="9"/>
  <c r="G92" i="9"/>
  <c r="F92" i="9"/>
  <c r="E92" i="9"/>
  <c r="H91" i="9"/>
  <c r="G91" i="9"/>
  <c r="E91" i="9" s="1"/>
  <c r="F91" i="9"/>
  <c r="B91" i="9" s="1"/>
  <c r="H90" i="9"/>
  <c r="G90" i="9"/>
  <c r="F90" i="9"/>
  <c r="E90" i="9"/>
  <c r="H89" i="9"/>
  <c r="G89" i="9"/>
  <c r="F89" i="9"/>
  <c r="H88" i="9"/>
  <c r="E88" i="9" s="1"/>
  <c r="B88" i="9" s="1"/>
  <c r="G88" i="9"/>
  <c r="F88" i="9"/>
  <c r="H87" i="9"/>
  <c r="G87" i="9"/>
  <c r="F87" i="9"/>
  <c r="E87" i="9"/>
  <c r="B87" i="9" s="1"/>
  <c r="H86" i="9"/>
  <c r="G86" i="9"/>
  <c r="E86" i="9" s="1"/>
  <c r="B86" i="9" s="1"/>
  <c r="F86" i="9"/>
  <c r="H85" i="9"/>
  <c r="G85" i="9"/>
  <c r="E85" i="9" s="1"/>
  <c r="B85" i="9" s="1"/>
  <c r="F85" i="9"/>
  <c r="H84" i="9"/>
  <c r="E84" i="9" s="1"/>
  <c r="B84" i="9" s="1"/>
  <c r="G84" i="9"/>
  <c r="F84" i="9"/>
  <c r="H83" i="9"/>
  <c r="G83" i="9"/>
  <c r="F83" i="9"/>
  <c r="E83" i="9"/>
  <c r="B83" i="9" s="1"/>
  <c r="H82" i="9"/>
  <c r="G82" i="9"/>
  <c r="E82" i="9" s="1"/>
  <c r="B82" i="9" s="1"/>
  <c r="F82" i="9"/>
  <c r="H81" i="9"/>
  <c r="G81" i="9"/>
  <c r="E81" i="9" s="1"/>
  <c r="B81" i="9" s="1"/>
  <c r="F81" i="9"/>
  <c r="H80" i="9"/>
  <c r="E80" i="9" s="1"/>
  <c r="B80" i="9" s="1"/>
  <c r="G80" i="9"/>
  <c r="F80" i="9"/>
  <c r="H79" i="9"/>
  <c r="G79" i="9"/>
  <c r="F79" i="9"/>
  <c r="E79" i="9"/>
  <c r="B79" i="9" s="1"/>
  <c r="H78" i="9"/>
  <c r="G78" i="9"/>
  <c r="E78" i="9" s="1"/>
  <c r="B78" i="9" s="1"/>
  <c r="F78" i="9"/>
  <c r="H77" i="9"/>
  <c r="G77" i="9"/>
  <c r="E77" i="9" s="1"/>
  <c r="B77" i="9" s="1"/>
  <c r="F77" i="9"/>
  <c r="H76" i="9"/>
  <c r="E76" i="9" s="1"/>
  <c r="B76" i="9" s="1"/>
  <c r="G76" i="9"/>
  <c r="F76" i="9"/>
  <c r="H75" i="9"/>
  <c r="G75" i="9"/>
  <c r="F75" i="9"/>
  <c r="E75" i="9"/>
  <c r="B75" i="9" s="1"/>
  <c r="H74" i="9"/>
  <c r="G74" i="9"/>
  <c r="E74" i="9" s="1"/>
  <c r="B74" i="9" s="1"/>
  <c r="F74" i="9"/>
  <c r="H73" i="9"/>
  <c r="G73" i="9"/>
  <c r="E73" i="9" s="1"/>
  <c r="B73" i="9" s="1"/>
  <c r="F73" i="9"/>
  <c r="H72" i="9"/>
  <c r="E72" i="9" s="1"/>
  <c r="B72" i="9" s="1"/>
  <c r="G72" i="9"/>
  <c r="F72" i="9"/>
  <c r="H71" i="9"/>
  <c r="G71" i="9"/>
  <c r="F71" i="9"/>
  <c r="E71" i="9"/>
  <c r="B71" i="9" s="1"/>
  <c r="H70" i="9"/>
  <c r="G70" i="9"/>
  <c r="E70" i="9" s="1"/>
  <c r="B70" i="9" s="1"/>
  <c r="F70" i="9"/>
  <c r="H69" i="9"/>
  <c r="G69" i="9"/>
  <c r="E69" i="9" s="1"/>
  <c r="B69" i="9" s="1"/>
  <c r="F69" i="9"/>
  <c r="H68" i="9"/>
  <c r="E68" i="9" s="1"/>
  <c r="B68" i="9" s="1"/>
  <c r="G68" i="9"/>
  <c r="F68" i="9"/>
  <c r="H67" i="9"/>
  <c r="G67" i="9"/>
  <c r="F67" i="9"/>
  <c r="E67" i="9"/>
  <c r="B67" i="9" s="1"/>
  <c r="H66" i="9"/>
  <c r="G66" i="9"/>
  <c r="E66" i="9" s="1"/>
  <c r="B66" i="9" s="1"/>
  <c r="F66" i="9"/>
  <c r="H65" i="9"/>
  <c r="G65" i="9"/>
  <c r="E65" i="9" s="1"/>
  <c r="B65" i="9" s="1"/>
  <c r="F65" i="9"/>
  <c r="H64" i="9"/>
  <c r="E64" i="9" s="1"/>
  <c r="B64" i="9" s="1"/>
  <c r="G64" i="9"/>
  <c r="F64" i="9"/>
  <c r="H63" i="9"/>
  <c r="G63" i="9"/>
  <c r="F63" i="9"/>
  <c r="E63" i="9"/>
  <c r="B63" i="9" s="1"/>
  <c r="H62" i="9"/>
  <c r="G62" i="9"/>
  <c r="E62" i="9" s="1"/>
  <c r="B62" i="9" s="1"/>
  <c r="F62" i="9"/>
  <c r="H61" i="9"/>
  <c r="G61" i="9"/>
  <c r="E61" i="9" s="1"/>
  <c r="B61" i="9" s="1"/>
  <c r="F61" i="9"/>
  <c r="H60" i="9"/>
  <c r="E60" i="9" s="1"/>
  <c r="B60" i="9" s="1"/>
  <c r="G60" i="9"/>
  <c r="F60" i="9"/>
  <c r="H59" i="9"/>
  <c r="G59" i="9"/>
  <c r="F59" i="9"/>
  <c r="E59" i="9"/>
  <c r="B59" i="9" s="1"/>
  <c r="H58" i="9"/>
  <c r="G58" i="9"/>
  <c r="E58" i="9" s="1"/>
  <c r="B58" i="9" s="1"/>
  <c r="F58" i="9"/>
  <c r="H57" i="9"/>
  <c r="G57" i="9"/>
  <c r="E57" i="9" s="1"/>
  <c r="B57" i="9" s="1"/>
  <c r="F57" i="9"/>
  <c r="H56" i="9"/>
  <c r="E56" i="9" s="1"/>
  <c r="B56" i="9" s="1"/>
  <c r="G56" i="9"/>
  <c r="F56" i="9"/>
  <c r="H55" i="9"/>
  <c r="G55" i="9"/>
  <c r="F55" i="9"/>
  <c r="E55" i="9"/>
  <c r="B55" i="9" s="1"/>
  <c r="H54" i="9"/>
  <c r="G54" i="9"/>
  <c r="E54" i="9" s="1"/>
  <c r="B54" i="9" s="1"/>
  <c r="F54" i="9"/>
  <c r="H53" i="9"/>
  <c r="G53" i="9"/>
  <c r="E53" i="9" s="1"/>
  <c r="B53" i="9" s="1"/>
  <c r="F53" i="9"/>
  <c r="H52" i="9"/>
  <c r="E52" i="9" s="1"/>
  <c r="B52" i="9" s="1"/>
  <c r="G52" i="9"/>
  <c r="F52" i="9"/>
  <c r="H51" i="9"/>
  <c r="G51" i="9"/>
  <c r="F51" i="9"/>
  <c r="E51" i="9"/>
  <c r="B51" i="9" s="1"/>
  <c r="H50" i="9"/>
  <c r="G50" i="9"/>
  <c r="E50" i="9" s="1"/>
  <c r="B50" i="9" s="1"/>
  <c r="F50" i="9"/>
  <c r="H49" i="9"/>
  <c r="G49" i="9"/>
  <c r="E49" i="9" s="1"/>
  <c r="B49" i="9" s="1"/>
  <c r="F49" i="9"/>
  <c r="H48" i="9"/>
  <c r="E48" i="9" s="1"/>
  <c r="B48" i="9" s="1"/>
  <c r="G48" i="9"/>
  <c r="F48" i="9"/>
  <c r="H47" i="9"/>
  <c r="G47" i="9"/>
  <c r="F47" i="9"/>
  <c r="E47" i="9"/>
  <c r="B47" i="9" s="1"/>
  <c r="H46" i="9"/>
  <c r="G46" i="9"/>
  <c r="E46" i="9" s="1"/>
  <c r="B46" i="9" s="1"/>
  <c r="F46" i="9"/>
  <c r="H45" i="9"/>
  <c r="G45" i="9"/>
  <c r="E45" i="9" s="1"/>
  <c r="B45" i="9" s="1"/>
  <c r="F45" i="9"/>
  <c r="H44" i="9"/>
  <c r="E44" i="9" s="1"/>
  <c r="B44" i="9" s="1"/>
  <c r="G44" i="9"/>
  <c r="F44" i="9"/>
  <c r="H43" i="9"/>
  <c r="G43" i="9"/>
  <c r="F43" i="9"/>
  <c r="E43" i="9"/>
  <c r="B43" i="9" s="1"/>
  <c r="H42" i="9"/>
  <c r="G42" i="9"/>
  <c r="E42" i="9" s="1"/>
  <c r="B42" i="9" s="1"/>
  <c r="F42" i="9"/>
  <c r="H41" i="9"/>
  <c r="G41" i="9"/>
  <c r="E41" i="9" s="1"/>
  <c r="B41" i="9" s="1"/>
  <c r="F41" i="9"/>
  <c r="H40" i="9"/>
  <c r="E40" i="9" s="1"/>
  <c r="B40" i="9" s="1"/>
  <c r="G40" i="9"/>
  <c r="F40" i="9"/>
  <c r="H39" i="9"/>
  <c r="G39" i="9"/>
  <c r="F39" i="9"/>
  <c r="E39" i="9"/>
  <c r="B39" i="9" s="1"/>
  <c r="H38" i="9"/>
  <c r="G38" i="9"/>
  <c r="E38" i="9" s="1"/>
  <c r="B38" i="9" s="1"/>
  <c r="F38" i="9"/>
  <c r="H37" i="9"/>
  <c r="G37" i="9"/>
  <c r="E37" i="9" s="1"/>
  <c r="B37" i="9" s="1"/>
  <c r="F37" i="9"/>
  <c r="H36" i="9"/>
  <c r="E36" i="9" s="1"/>
  <c r="B36" i="9" s="1"/>
  <c r="G36" i="9"/>
  <c r="F36" i="9"/>
  <c r="H35" i="9"/>
  <c r="G35" i="9"/>
  <c r="F35" i="9"/>
  <c r="E35" i="9"/>
  <c r="B35" i="9" s="1"/>
  <c r="H34" i="9"/>
  <c r="G34" i="9"/>
  <c r="E34" i="9" s="1"/>
  <c r="B34" i="9" s="1"/>
  <c r="F34" i="9"/>
  <c r="H33" i="9"/>
  <c r="G33" i="9"/>
  <c r="E33" i="9" s="1"/>
  <c r="B33" i="9" s="1"/>
  <c r="F33" i="9"/>
  <c r="H32" i="9"/>
  <c r="E32" i="9" s="1"/>
  <c r="B32" i="9" s="1"/>
  <c r="G32" i="9"/>
  <c r="F32" i="9"/>
  <c r="H31" i="9"/>
  <c r="G31" i="9"/>
  <c r="F31" i="9"/>
  <c r="E31" i="9"/>
  <c r="B31" i="9" s="1"/>
  <c r="H30" i="9"/>
  <c r="G30" i="9"/>
  <c r="E30" i="9" s="1"/>
  <c r="B30" i="9" s="1"/>
  <c r="F30" i="9"/>
  <c r="H29" i="9"/>
  <c r="G29" i="9"/>
  <c r="E29" i="9" s="1"/>
  <c r="B29" i="9" s="1"/>
  <c r="F29" i="9"/>
  <c r="H28" i="9"/>
  <c r="E28" i="9" s="1"/>
  <c r="B28" i="9" s="1"/>
  <c r="G28" i="9"/>
  <c r="F28" i="9"/>
  <c r="H27" i="9"/>
  <c r="G27" i="9"/>
  <c r="F27" i="9"/>
  <c r="E27" i="9"/>
  <c r="B27" i="9" s="1"/>
  <c r="H26" i="9"/>
  <c r="G26" i="9"/>
  <c r="E26" i="9" s="1"/>
  <c r="B26" i="9" s="1"/>
  <c r="F26" i="9"/>
  <c r="H25" i="9"/>
  <c r="G25" i="9"/>
  <c r="E25" i="9" s="1"/>
  <c r="B25" i="9" s="1"/>
  <c r="F25" i="9"/>
  <c r="F24" i="9"/>
  <c r="F4" i="9"/>
  <c r="O3" i="9"/>
  <c r="I3" i="9"/>
  <c r="H3" i="9"/>
  <c r="G3" i="9"/>
  <c r="D104" i="8"/>
  <c r="D97" i="8"/>
  <c r="D92" i="8"/>
  <c r="D87" i="8"/>
  <c r="D82" i="8"/>
  <c r="D77" i="8"/>
  <c r="D72" i="8"/>
  <c r="D67" i="8"/>
  <c r="D62" i="8"/>
  <c r="D57" i="8"/>
  <c r="D52" i="8"/>
  <c r="D46" i="8"/>
  <c r="D37" i="8"/>
  <c r="D27" i="8"/>
  <c r="D25" i="8"/>
  <c r="C1602" i="1" s="1"/>
  <c r="H1602" i="1" s="1"/>
  <c r="D18" i="8"/>
  <c r="D8" i="8"/>
  <c r="D6" i="8"/>
  <c r="E44" i="7"/>
  <c r="D44" i="7"/>
  <c r="E39" i="7"/>
  <c r="D39" i="7"/>
  <c r="E38" i="7"/>
  <c r="D1571" i="1" s="1"/>
  <c r="E30" i="7"/>
  <c r="D30" i="7"/>
  <c r="D22" i="7" s="1"/>
  <c r="E23" i="7"/>
  <c r="E22" i="7" s="1"/>
  <c r="D23" i="7"/>
  <c r="E14" i="7"/>
  <c r="D14" i="7"/>
  <c r="E7" i="7"/>
  <c r="D7" i="7"/>
  <c r="D6" i="7" s="1"/>
  <c r="E6" i="7"/>
  <c r="D1539" i="1" s="1"/>
  <c r="D5"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D115" i="6"/>
  <c r="D114" i="6" s="1"/>
  <c r="F114" i="6" s="1"/>
  <c r="E114" i="6"/>
  <c r="F113" i="6"/>
  <c r="F112" i="6"/>
  <c r="F111" i="6"/>
  <c r="F110" i="6"/>
  <c r="F109" i="6"/>
  <c r="F108" i="6"/>
  <c r="F107" i="6"/>
  <c r="E107" i="6"/>
  <c r="D107" i="6"/>
  <c r="F106" i="6"/>
  <c r="F105" i="6"/>
  <c r="F104" i="6"/>
  <c r="F103" i="6"/>
  <c r="F102" i="6"/>
  <c r="F101" i="6"/>
  <c r="F100" i="6"/>
  <c r="E99" i="6"/>
  <c r="D1495" i="1" s="1"/>
  <c r="D99" i="6"/>
  <c r="F98" i="6"/>
  <c r="F97" i="6"/>
  <c r="F96" i="6"/>
  <c r="F95" i="6"/>
  <c r="E94" i="6"/>
  <c r="D94" i="6"/>
  <c r="F94" i="6" s="1"/>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c r="E296" i="5"/>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F264" i="5"/>
  <c r="E264" i="5"/>
  <c r="D1268" i="1" s="1"/>
  <c r="D264" i="5"/>
  <c r="F263" i="5"/>
  <c r="F262" i="5"/>
  <c r="F261" i="5"/>
  <c r="E260" i="5"/>
  <c r="D260" i="5"/>
  <c r="F260" i="5" s="1"/>
  <c r="F259" i="5"/>
  <c r="F258" i="5"/>
  <c r="F257" i="5"/>
  <c r="F256" i="5"/>
  <c r="E256" i="5"/>
  <c r="D256" i="5"/>
  <c r="D255" i="5"/>
  <c r="F255" i="5" s="1"/>
  <c r="F254" i="5"/>
  <c r="F253" i="5"/>
  <c r="E252" i="5"/>
  <c r="F252"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D219" i="5"/>
  <c r="F218" i="5"/>
  <c r="F217" i="5"/>
  <c r="F216" i="5"/>
  <c r="F215" i="5"/>
  <c r="F214" i="5"/>
  <c r="F213" i="5"/>
  <c r="F212" i="5"/>
  <c r="F211" i="5"/>
  <c r="E211" i="5"/>
  <c r="D211" i="5"/>
  <c r="F210" i="5"/>
  <c r="F209" i="5"/>
  <c r="F208" i="5"/>
  <c r="F207" i="5"/>
  <c r="F206" i="5"/>
  <c r="F205" i="5"/>
  <c r="E204" i="5"/>
  <c r="D204" i="5"/>
  <c r="E203" i="5"/>
  <c r="H338" i="9" s="1"/>
  <c r="F202" i="5"/>
  <c r="F201" i="5"/>
  <c r="F200" i="5"/>
  <c r="F199" i="5"/>
  <c r="F198" i="5"/>
  <c r="F197" i="5"/>
  <c r="E197" i="5"/>
  <c r="H337" i="9" s="1"/>
  <c r="D197" i="5"/>
  <c r="G337" i="9" s="1"/>
  <c r="F196" i="5"/>
  <c r="F195" i="5"/>
  <c r="F194" i="5"/>
  <c r="F193" i="5"/>
  <c r="F192" i="5"/>
  <c r="F191" i="5"/>
  <c r="F190" i="5"/>
  <c r="F189" i="5"/>
  <c r="F188" i="5"/>
  <c r="F187" i="5"/>
  <c r="E186" i="5"/>
  <c r="D186" i="5"/>
  <c r="F185" i="5"/>
  <c r="F184" i="5"/>
  <c r="F183" i="5"/>
  <c r="F182" i="5"/>
  <c r="F181" i="5"/>
  <c r="E181" i="5"/>
  <c r="E178" i="5" s="1"/>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D147" i="5"/>
  <c r="F146" i="5"/>
  <c r="F145" i="5"/>
  <c r="F144" i="5"/>
  <c r="E143" i="5"/>
  <c r="D143" i="5"/>
  <c r="F143" i="5" s="1"/>
  <c r="F142" i="5"/>
  <c r="F141" i="5"/>
  <c r="F140" i="5"/>
  <c r="F139" i="5"/>
  <c r="F138" i="5"/>
  <c r="F137" i="5"/>
  <c r="E136" i="5"/>
  <c r="D136" i="5"/>
  <c r="F134" i="5"/>
  <c r="F133" i="5"/>
  <c r="F132" i="5"/>
  <c r="F131" i="5"/>
  <c r="F130" i="5"/>
  <c r="F129" i="5"/>
  <c r="F128" i="5"/>
  <c r="E127" i="5"/>
  <c r="D127" i="5"/>
  <c r="F127" i="5" s="1"/>
  <c r="F126" i="5"/>
  <c r="F125" i="5"/>
  <c r="F124" i="5"/>
  <c r="F123" i="5"/>
  <c r="F122" i="5"/>
  <c r="F121" i="5"/>
  <c r="F120" i="5"/>
  <c r="E120" i="5"/>
  <c r="D120" i="5"/>
  <c r="E119" i="5"/>
  <c r="D1124" i="1" s="1"/>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E88" i="5"/>
  <c r="F87" i="5"/>
  <c r="F86" i="5"/>
  <c r="F85" i="5"/>
  <c r="F84" i="5"/>
  <c r="F83" i="5"/>
  <c r="E82" i="5"/>
  <c r="D82" i="5"/>
  <c r="F81" i="5"/>
  <c r="F80" i="5"/>
  <c r="F79" i="5"/>
  <c r="F78" i="5"/>
  <c r="F77" i="5"/>
  <c r="F76" i="5"/>
  <c r="E76" i="5"/>
  <c r="D1081" i="1" s="1"/>
  <c r="G1081" i="1" s="1"/>
  <c r="D76" i="5"/>
  <c r="F75" i="5"/>
  <c r="F74" i="5"/>
  <c r="F73" i="5"/>
  <c r="F72" i="5"/>
  <c r="E71" i="5"/>
  <c r="D71" i="5"/>
  <c r="E70" i="5"/>
  <c r="F68" i="5"/>
  <c r="F67" i="5"/>
  <c r="F66" i="5"/>
  <c r="F65" i="5"/>
  <c r="F64" i="5"/>
  <c r="E63" i="5"/>
  <c r="D63" i="5"/>
  <c r="F62" i="5"/>
  <c r="F61" i="5"/>
  <c r="F60" i="5"/>
  <c r="F59" i="5"/>
  <c r="F58" i="5"/>
  <c r="F57" i="5"/>
  <c r="E56" i="5"/>
  <c r="D56" i="5"/>
  <c r="F55" i="5"/>
  <c r="F54" i="5"/>
  <c r="F53" i="5"/>
  <c r="F52" i="5"/>
  <c r="E52" i="5"/>
  <c r="D1057" i="1" s="1"/>
  <c r="D52" i="5"/>
  <c r="F51" i="5"/>
  <c r="F50" i="5"/>
  <c r="F49" i="5"/>
  <c r="F48" i="5"/>
  <c r="F47" i="5"/>
  <c r="F46" i="5"/>
  <c r="F45" i="5"/>
  <c r="E45" i="5"/>
  <c r="D45" i="5"/>
  <c r="F44" i="5"/>
  <c r="F43" i="5"/>
  <c r="F42" i="5"/>
  <c r="E41" i="5"/>
  <c r="D41" i="5"/>
  <c r="F40" i="5"/>
  <c r="F39" i="5"/>
  <c r="F38" i="5"/>
  <c r="F37" i="5"/>
  <c r="F36" i="5"/>
  <c r="E35" i="5"/>
  <c r="D35" i="5"/>
  <c r="F34" i="5"/>
  <c r="F33" i="5"/>
  <c r="F32" i="5"/>
  <c r="F31" i="5"/>
  <c r="F30" i="5"/>
  <c r="E29" i="5"/>
  <c r="D1034" i="1" s="1"/>
  <c r="D29" i="5"/>
  <c r="F28" i="5"/>
  <c r="F27" i="5"/>
  <c r="F26" i="5"/>
  <c r="F25" i="5"/>
  <c r="F24" i="5"/>
  <c r="F23" i="5"/>
  <c r="F22" i="5"/>
  <c r="F21" i="5"/>
  <c r="F20" i="5"/>
  <c r="E19" i="5"/>
  <c r="D1024" i="1" s="1"/>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7" i="4"/>
  <c r="E647" i="4"/>
  <c r="D641" i="1" s="1"/>
  <c r="F642" i="4"/>
  <c r="F641" i="4"/>
  <c r="F638" i="4"/>
  <c r="F637" i="4"/>
  <c r="F636" i="4"/>
  <c r="E636" i="4"/>
  <c r="D636" i="4"/>
  <c r="F635" i="4"/>
  <c r="F634" i="4"/>
  <c r="E633" i="4"/>
  <c r="D633" i="4"/>
  <c r="F632" i="4"/>
  <c r="F631" i="4"/>
  <c r="E630" i="4"/>
  <c r="D630" i="4"/>
  <c r="F628" i="4"/>
  <c r="F627" i="4"/>
  <c r="F626" i="4"/>
  <c r="F625" i="4"/>
  <c r="F624" i="4"/>
  <c r="F623" i="4"/>
  <c r="F622" i="4"/>
  <c r="F621" i="4"/>
  <c r="E621" i="4"/>
  <c r="D621" i="4"/>
  <c r="F620" i="4"/>
  <c r="F619" i="4"/>
  <c r="F618" i="4"/>
  <c r="F617" i="4"/>
  <c r="E616" i="4"/>
  <c r="D610" i="1" s="1"/>
  <c r="D616" i="4"/>
  <c r="F616" i="4" s="1"/>
  <c r="F615" i="4"/>
  <c r="F614" i="4"/>
  <c r="F613" i="4"/>
  <c r="F612" i="4"/>
  <c r="F611" i="4"/>
  <c r="F610" i="4"/>
  <c r="F609" i="4"/>
  <c r="E609" i="4"/>
  <c r="D609" i="4"/>
  <c r="F608" i="4"/>
  <c r="F607" i="4"/>
  <c r="E607" i="4"/>
  <c r="H156" i="9" s="1"/>
  <c r="D607" i="4"/>
  <c r="G156" i="9" s="1"/>
  <c r="F606" i="4"/>
  <c r="F605" i="4"/>
  <c r="F604" i="4"/>
  <c r="E603" i="4"/>
  <c r="D603" i="4"/>
  <c r="F602" i="4"/>
  <c r="F601" i="4"/>
  <c r="F600" i="4"/>
  <c r="F599" i="4"/>
  <c r="F598" i="4"/>
  <c r="E598" i="4"/>
  <c r="D598" i="4"/>
  <c r="E597" i="4"/>
  <c r="D591" i="1" s="1"/>
  <c r="F596" i="4"/>
  <c r="F595" i="4"/>
  <c r="F594" i="4"/>
  <c r="E594" i="4"/>
  <c r="D594" i="4"/>
  <c r="F593" i="4"/>
  <c r="F592" i="4"/>
  <c r="E591" i="4"/>
  <c r="D591" i="4"/>
  <c r="F591" i="4" s="1"/>
  <c r="F590" i="4"/>
  <c r="E589" i="4"/>
  <c r="D589" i="4"/>
  <c r="F588" i="4"/>
  <c r="F587" i="4"/>
  <c r="F586" i="4"/>
  <c r="F585" i="4"/>
  <c r="E585" i="4"/>
  <c r="D585" i="4"/>
  <c r="E584" i="4"/>
  <c r="D578" i="1" s="1"/>
  <c r="D584" i="4"/>
  <c r="F583" i="4"/>
  <c r="F582" i="4"/>
  <c r="F581" i="4"/>
  <c r="E581" i="4"/>
  <c r="D575" i="1" s="1"/>
  <c r="D581" i="4"/>
  <c r="F580" i="4"/>
  <c r="F579" i="4"/>
  <c r="F578" i="4"/>
  <c r="E578" i="4"/>
  <c r="D578" i="4"/>
  <c r="F577" i="4"/>
  <c r="F576" i="4"/>
  <c r="E575" i="4"/>
  <c r="D575" i="4"/>
  <c r="F575" i="4" s="1"/>
  <c r="F574" i="4"/>
  <c r="F573" i="4"/>
  <c r="E572" i="4"/>
  <c r="D572" i="4"/>
  <c r="F572" i="4" s="1"/>
  <c r="D571" i="4"/>
  <c r="F570" i="4"/>
  <c r="F569" i="4"/>
  <c r="F568" i="4"/>
  <c r="F567" i="4"/>
  <c r="F566" i="4"/>
  <c r="F565" i="4"/>
  <c r="F564" i="4"/>
  <c r="F563" i="4"/>
  <c r="F562" i="4"/>
  <c r="E562" i="4"/>
  <c r="D562" i="4"/>
  <c r="F561" i="4"/>
  <c r="F560" i="4"/>
  <c r="F559" i="4"/>
  <c r="F558" i="4"/>
  <c r="F557" i="4"/>
  <c r="E557" i="4"/>
  <c r="D551" i="1" s="1"/>
  <c r="D557" i="4"/>
  <c r="F556" i="4"/>
  <c r="F555" i="4"/>
  <c r="F554" i="4"/>
  <c r="F553" i="4"/>
  <c r="F552" i="4"/>
  <c r="F551" i="4"/>
  <c r="F550" i="4"/>
  <c r="E550" i="4"/>
  <c r="D550" i="4"/>
  <c r="F549" i="4"/>
  <c r="F548" i="4"/>
  <c r="F547" i="4"/>
  <c r="F546" i="4"/>
  <c r="F545" i="4"/>
  <c r="E545" i="4"/>
  <c r="D539" i="1" s="1"/>
  <c r="D545" i="4"/>
  <c r="F544" i="4"/>
  <c r="F543" i="4"/>
  <c r="F542" i="4"/>
  <c r="E542" i="4"/>
  <c r="D542" i="4"/>
  <c r="F541" i="4"/>
  <c r="F540" i="4"/>
  <c r="F539" i="4"/>
  <c r="F538" i="4"/>
  <c r="F537" i="4"/>
  <c r="E537" i="4"/>
  <c r="D537" i="4"/>
  <c r="D536" i="4"/>
  <c r="F534" i="4"/>
  <c r="F533" i="4"/>
  <c r="E532" i="4"/>
  <c r="D526" i="1" s="1"/>
  <c r="D532" i="4"/>
  <c r="F531" i="4"/>
  <c r="F530" i="4"/>
  <c r="F529" i="4"/>
  <c r="E529" i="4"/>
  <c r="D523" i="1" s="1"/>
  <c r="D529" i="4"/>
  <c r="F528" i="4"/>
  <c r="F527" i="4"/>
  <c r="F526" i="4"/>
  <c r="E526" i="4"/>
  <c r="D526" i="4"/>
  <c r="F525" i="4"/>
  <c r="F524" i="4"/>
  <c r="E523" i="4"/>
  <c r="D523" i="4"/>
  <c r="F521" i="4"/>
  <c r="F520" i="4"/>
  <c r="F519" i="4"/>
  <c r="F518" i="4"/>
  <c r="F517" i="4"/>
  <c r="F516" i="4"/>
  <c r="F515" i="4"/>
  <c r="E514" i="4"/>
  <c r="D514" i="4"/>
  <c r="F513" i="4"/>
  <c r="F512" i="4"/>
  <c r="F511" i="4"/>
  <c r="F510" i="4"/>
  <c r="E509" i="4"/>
  <c r="D509" i="4"/>
  <c r="F509" i="4" s="1"/>
  <c r="F508" i="4"/>
  <c r="F507" i="4"/>
  <c r="F506" i="4"/>
  <c r="F505" i="4"/>
  <c r="F504" i="4"/>
  <c r="F503" i="4"/>
  <c r="E502" i="4"/>
  <c r="D502" i="4"/>
  <c r="F502" i="4" s="1"/>
  <c r="F501" i="4"/>
  <c r="F500" i="4"/>
  <c r="F499" i="4"/>
  <c r="F498" i="4"/>
  <c r="E497" i="4"/>
  <c r="D497" i="4"/>
  <c r="F496" i="4"/>
  <c r="F495" i="4"/>
  <c r="F494" i="4"/>
  <c r="F493" i="4"/>
  <c r="F492" i="4"/>
  <c r="E492" i="4"/>
  <c r="D492" i="4"/>
  <c r="D491" i="4" s="1"/>
  <c r="C485" i="1" s="1"/>
  <c r="F490" i="4"/>
  <c r="F489" i="4"/>
  <c r="F488" i="4"/>
  <c r="E488" i="4"/>
  <c r="D488" i="4"/>
  <c r="F487" i="4"/>
  <c r="F486" i="4"/>
  <c r="E485" i="4"/>
  <c r="D485" i="4"/>
  <c r="F485" i="4" s="1"/>
  <c r="F484" i="4"/>
  <c r="F483" i="4"/>
  <c r="F482" i="4"/>
  <c r="F481" i="4"/>
  <c r="F480" i="4"/>
  <c r="E480" i="4"/>
  <c r="D480" i="4"/>
  <c r="D479" i="4" s="1"/>
  <c r="F479" i="4" s="1"/>
  <c r="E479" i="4"/>
  <c r="D473" i="1" s="1"/>
  <c r="F478" i="4"/>
  <c r="F477" i="4"/>
  <c r="F476" i="4"/>
  <c r="E476" i="4"/>
  <c r="D476" i="4"/>
  <c r="F475" i="4"/>
  <c r="F474" i="4"/>
  <c r="E473" i="4"/>
  <c r="D473" i="4"/>
  <c r="F472" i="4"/>
  <c r="F471" i="4"/>
  <c r="E470" i="4"/>
  <c r="D464" i="1" s="1"/>
  <c r="D470" i="4"/>
  <c r="F469" i="4"/>
  <c r="F468" i="4"/>
  <c r="F467" i="4"/>
  <c r="E467" i="4"/>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4" i="4"/>
  <c r="F443" i="4"/>
  <c r="F442" i="4"/>
  <c r="F441" i="4"/>
  <c r="F440" i="4"/>
  <c r="E440" i="4"/>
  <c r="D440" i="4"/>
  <c r="F439" i="4"/>
  <c r="F438" i="4"/>
  <c r="E437" i="4"/>
  <c r="D437" i="4"/>
  <c r="F436" i="4"/>
  <c r="F435" i="4"/>
  <c r="F434" i="4"/>
  <c r="F433" i="4"/>
  <c r="F432" i="4"/>
  <c r="E432" i="4"/>
  <c r="D432" i="4"/>
  <c r="E431" i="4"/>
  <c r="E428" i="4"/>
  <c r="D428" i="4"/>
  <c r="F427" i="4"/>
  <c r="E427" i="4"/>
  <c r="D427" i="4"/>
  <c r="D648" i="4" s="1"/>
  <c r="F426" i="4"/>
  <c r="E426" i="4"/>
  <c r="D426" i="4"/>
  <c r="D647" i="4" s="1"/>
  <c r="F421" i="4"/>
  <c r="F420" i="4"/>
  <c r="F419" i="4"/>
  <c r="F416" i="4"/>
  <c r="F415" i="4"/>
  <c r="F414" i="4"/>
  <c r="F413" i="4"/>
  <c r="E412" i="4"/>
  <c r="D412" i="4"/>
  <c r="F411" i="4"/>
  <c r="F410" i="4"/>
  <c r="E410" i="4"/>
  <c r="D405" i="1" s="1"/>
  <c r="D410" i="4"/>
  <c r="F409" i="4"/>
  <c r="F408" i="4"/>
  <c r="F407" i="4"/>
  <c r="E407" i="4"/>
  <c r="D407" i="4"/>
  <c r="D406" i="4" s="1"/>
  <c r="F406" i="4" s="1"/>
  <c r="E406" i="4"/>
  <c r="D401" i="1" s="1"/>
  <c r="F405" i="4"/>
  <c r="F404" i="4"/>
  <c r="F403" i="4"/>
  <c r="F402" i="4"/>
  <c r="E401" i="4"/>
  <c r="D396" i="1" s="1"/>
  <c r="D401" i="4"/>
  <c r="F401" i="4" s="1"/>
  <c r="F400" i="4"/>
  <c r="F399" i="4"/>
  <c r="F398" i="4"/>
  <c r="E398" i="4"/>
  <c r="D398" i="4"/>
  <c r="F397" i="4"/>
  <c r="F396" i="4"/>
  <c r="F395" i="4"/>
  <c r="F394" i="4"/>
  <c r="E393" i="4"/>
  <c r="D388" i="1" s="1"/>
  <c r="D393" i="4"/>
  <c r="F392" i="4"/>
  <c r="F391" i="4"/>
  <c r="F390" i="4"/>
  <c r="F389" i="4"/>
  <c r="E388" i="4"/>
  <c r="D388" i="4"/>
  <c r="F388" i="4" s="1"/>
  <c r="F387" i="4"/>
  <c r="F386" i="4"/>
  <c r="F385" i="4"/>
  <c r="F384" i="4"/>
  <c r="F383" i="4"/>
  <c r="F382" i="4"/>
  <c r="F381" i="4"/>
  <c r="F380" i="4"/>
  <c r="F379" i="4"/>
  <c r="E379" i="4"/>
  <c r="D379" i="4"/>
  <c r="F378" i="4"/>
  <c r="F377" i="4"/>
  <c r="F376" i="4"/>
  <c r="F375" i="4"/>
  <c r="F374" i="4"/>
  <c r="E374" i="4"/>
  <c r="D374" i="4"/>
  <c r="F372" i="4"/>
  <c r="F371" i="4"/>
  <c r="F370" i="4"/>
  <c r="F369" i="4"/>
  <c r="F368" i="4"/>
  <c r="F367" i="4"/>
  <c r="F366" i="4"/>
  <c r="E366" i="4"/>
  <c r="D366" i="4"/>
  <c r="F365" i="4"/>
  <c r="F364" i="4"/>
  <c r="F363" i="4"/>
  <c r="E362" i="4"/>
  <c r="E361" i="4" s="1"/>
  <c r="D356" i="1" s="1"/>
  <c r="D362" i="4"/>
  <c r="F359" i="4"/>
  <c r="F358" i="4"/>
  <c r="E358" i="4"/>
  <c r="D358" i="4"/>
  <c r="F357" i="4"/>
  <c r="F356" i="4"/>
  <c r="F355" i="4"/>
  <c r="E355" i="4"/>
  <c r="D355" i="4"/>
  <c r="D354" i="4" s="1"/>
  <c r="E354" i="4"/>
  <c r="F353" i="4"/>
  <c r="F352" i="4"/>
  <c r="F351" i="4"/>
  <c r="F350" i="4"/>
  <c r="E349" i="4"/>
  <c r="D344" i="1" s="1"/>
  <c r="D349" i="4"/>
  <c r="F348" i="4"/>
  <c r="F347" i="4"/>
  <c r="F346" i="4"/>
  <c r="E346" i="4"/>
  <c r="D341" i="1" s="1"/>
  <c r="D346" i="4"/>
  <c r="F345" i="4"/>
  <c r="F344" i="4"/>
  <c r="F343" i="4"/>
  <c r="F342" i="4"/>
  <c r="E341" i="4"/>
  <c r="D341" i="4"/>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F320" i="4"/>
  <c r="F319" i="4"/>
  <c r="F318" i="4"/>
  <c r="F317" i="4"/>
  <c r="F316" i="4"/>
  <c r="F315" i="4"/>
  <c r="F314" i="4"/>
  <c r="E314" i="4"/>
  <c r="D314" i="4"/>
  <c r="F313" i="4"/>
  <c r="F312" i="4"/>
  <c r="F311" i="4"/>
  <c r="E310" i="4"/>
  <c r="D310" i="4"/>
  <c r="F306" i="4"/>
  <c r="F305" i="4"/>
  <c r="F304" i="4"/>
  <c r="F303" i="4"/>
  <c r="F302" i="4"/>
  <c r="F298" i="4"/>
  <c r="E298" i="4"/>
  <c r="D298" i="4"/>
  <c r="F297" i="4"/>
  <c r="E297" i="4"/>
  <c r="D297" i="4"/>
  <c r="F296" i="4"/>
  <c r="F295" i="4"/>
  <c r="F294" i="4"/>
  <c r="F293" i="4"/>
  <c r="F292" i="4"/>
  <c r="F291" i="4"/>
  <c r="F290" i="4"/>
  <c r="E289" i="4"/>
  <c r="D289" i="4"/>
  <c r="F288" i="4"/>
  <c r="F287" i="4"/>
  <c r="F286" i="4"/>
  <c r="F285" i="4"/>
  <c r="F284" i="4"/>
  <c r="E283" i="4"/>
  <c r="D283" i="4"/>
  <c r="F283" i="4" s="1"/>
  <c r="F282" i="4"/>
  <c r="F281" i="4"/>
  <c r="F280" i="4"/>
  <c r="F279" i="4"/>
  <c r="F278" i="4"/>
  <c r="E278" i="4"/>
  <c r="D278" i="4"/>
  <c r="F277" i="4"/>
  <c r="F276" i="4"/>
  <c r="F275" i="4"/>
  <c r="E274" i="4"/>
  <c r="E273" i="4" s="1"/>
  <c r="D274" i="4"/>
  <c r="F274" i="4" s="1"/>
  <c r="D273" i="4"/>
  <c r="F272" i="4"/>
  <c r="F271" i="4"/>
  <c r="F270" i="4"/>
  <c r="F269" i="4"/>
  <c r="E269" i="4"/>
  <c r="D265" i="1" s="1"/>
  <c r="D269" i="4"/>
  <c r="F268" i="4"/>
  <c r="F267" i="4"/>
  <c r="F266" i="4"/>
  <c r="F265" i="4"/>
  <c r="F264" i="4"/>
  <c r="F263" i="4"/>
  <c r="E263" i="4"/>
  <c r="D263" i="4"/>
  <c r="D262" i="4"/>
  <c r="F261" i="4"/>
  <c r="F260" i="4"/>
  <c r="F259" i="4"/>
  <c r="F258" i="4"/>
  <c r="E257" i="4"/>
  <c r="D257" i="4"/>
  <c r="F257" i="4" s="1"/>
  <c r="F256" i="4"/>
  <c r="F255" i="4"/>
  <c r="E254" i="4"/>
  <c r="D250" i="1" s="1"/>
  <c r="H250" i="1" s="1"/>
  <c r="D254" i="4"/>
  <c r="F254" i="4" s="1"/>
  <c r="F253" i="4"/>
  <c r="F252" i="4"/>
  <c r="F251" i="4"/>
  <c r="F250" i="4"/>
  <c r="E250" i="4"/>
  <c r="D250" i="4"/>
  <c r="F249" i="4"/>
  <c r="F248" i="4"/>
  <c r="F247" i="4"/>
  <c r="E246" i="4"/>
  <c r="D242" i="1" s="1"/>
  <c r="D246" i="4"/>
  <c r="F245" i="4"/>
  <c r="F244" i="4"/>
  <c r="F243" i="4"/>
  <c r="F242" i="4"/>
  <c r="E242" i="4"/>
  <c r="D242" i="4"/>
  <c r="F241" i="4"/>
  <c r="F240" i="4"/>
  <c r="F239" i="4"/>
  <c r="F238" i="4"/>
  <c r="F237" i="4"/>
  <c r="E237" i="4"/>
  <c r="D237" i="4"/>
  <c r="F236" i="4"/>
  <c r="F235" i="4"/>
  <c r="F234" i="4"/>
  <c r="E234" i="4"/>
  <c r="D234" i="4"/>
  <c r="F233" i="4"/>
  <c r="F232" i="4"/>
  <c r="E231" i="4"/>
  <c r="D231" i="4"/>
  <c r="F229" i="4"/>
  <c r="F228" i="4"/>
  <c r="F227" i="4"/>
  <c r="F226" i="4"/>
  <c r="F225" i="4"/>
  <c r="E225" i="4"/>
  <c r="D225" i="4"/>
  <c r="F224" i="4"/>
  <c r="F223" i="4"/>
  <c r="F222" i="4"/>
  <c r="E222" i="4"/>
  <c r="D222" i="4"/>
  <c r="F221" i="4"/>
  <c r="E221" i="4"/>
  <c r="D221" i="4"/>
  <c r="F220" i="4"/>
  <c r="F219" i="4"/>
  <c r="F218" i="4"/>
  <c r="F217" i="4"/>
  <c r="E216" i="4"/>
  <c r="D212" i="1" s="1"/>
  <c r="D216" i="4"/>
  <c r="F215" i="4"/>
  <c r="F214" i="4"/>
  <c r="F213" i="4"/>
  <c r="F212" i="4"/>
  <c r="F211" i="4"/>
  <c r="F210" i="4"/>
  <c r="F209" i="4"/>
  <c r="F208" i="4"/>
  <c r="E208" i="4"/>
  <c r="D208" i="4"/>
  <c r="F207" i="4"/>
  <c r="F206" i="4"/>
  <c r="F205" i="4"/>
  <c r="F204" i="4"/>
  <c r="F203" i="4"/>
  <c r="E203" i="4"/>
  <c r="D203" i="4"/>
  <c r="F201" i="4"/>
  <c r="F200" i="4"/>
  <c r="F199" i="4"/>
  <c r="F198" i="4"/>
  <c r="F197" i="4"/>
  <c r="F196" i="4"/>
  <c r="F195" i="4"/>
  <c r="F194" i="4"/>
  <c r="E194" i="4"/>
  <c r="D194" i="4"/>
  <c r="F193" i="4"/>
  <c r="F192" i="4"/>
  <c r="F191" i="4"/>
  <c r="F190" i="4"/>
  <c r="F189" i="4"/>
  <c r="E189" i="4"/>
  <c r="D185" i="1" s="1"/>
  <c r="D189" i="4"/>
  <c r="F188" i="4"/>
  <c r="F187" i="4"/>
  <c r="F186" i="4"/>
  <c r="F185" i="4"/>
  <c r="F184" i="4"/>
  <c r="F183" i="4"/>
  <c r="F182" i="4"/>
  <c r="F181" i="4"/>
  <c r="F180" i="4"/>
  <c r="F179" i="4"/>
  <c r="F178" i="4"/>
  <c r="E178" i="4"/>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D153" i="4" s="1"/>
  <c r="F151" i="4"/>
  <c r="F150" i="4"/>
  <c r="F149" i="4"/>
  <c r="F148" i="4"/>
  <c r="F147" i="4"/>
  <c r="F146" i="4"/>
  <c r="F145" i="4"/>
  <c r="F144" i="4"/>
  <c r="F143" i="4"/>
  <c r="F142" i="4"/>
  <c r="E141" i="4"/>
  <c r="E140" i="4" s="1"/>
  <c r="D141" i="4"/>
  <c r="F139" i="4"/>
  <c r="F138" i="4"/>
  <c r="F137" i="4"/>
  <c r="F136" i="4"/>
  <c r="F135" i="4"/>
  <c r="E135" i="4"/>
  <c r="D135" i="4"/>
  <c r="E134" i="4"/>
  <c r="D130" i="1" s="1"/>
  <c r="D134" i="4"/>
  <c r="F133" i="4"/>
  <c r="F132" i="4"/>
  <c r="F131" i="4"/>
  <c r="F130" i="4"/>
  <c r="E129" i="4"/>
  <c r="D129" i="4"/>
  <c r="F128" i="4"/>
  <c r="F127" i="4"/>
  <c r="E126" i="4"/>
  <c r="E125" i="4" s="1"/>
  <c r="D126" i="4"/>
  <c r="F124" i="4"/>
  <c r="F123" i="4"/>
  <c r="F122" i="4"/>
  <c r="F121" i="4"/>
  <c r="F120" i="4"/>
  <c r="E120" i="4"/>
  <c r="D120" i="4"/>
  <c r="F119" i="4"/>
  <c r="F118" i="4"/>
  <c r="F117" i="4"/>
  <c r="F116" i="4"/>
  <c r="F115" i="4"/>
  <c r="F114" i="4"/>
  <c r="F113" i="4"/>
  <c r="E112" i="4"/>
  <c r="D108" i="1" s="1"/>
  <c r="D112" i="4"/>
  <c r="F111" i="4"/>
  <c r="F110" i="4"/>
  <c r="F109" i="4"/>
  <c r="F108" i="4"/>
  <c r="E107" i="4"/>
  <c r="D107" i="4"/>
  <c r="F105" i="4"/>
  <c r="F104" i="4"/>
  <c r="F103" i="4"/>
  <c r="F102" i="4"/>
  <c r="F101" i="4"/>
  <c r="F100" i="4"/>
  <c r="F99" i="4"/>
  <c r="E98" i="4"/>
  <c r="D94" i="1" s="1"/>
  <c r="G94" i="1" s="1"/>
  <c r="D98" i="4"/>
  <c r="F98" i="4" s="1"/>
  <c r="F97" i="4"/>
  <c r="F96" i="4"/>
  <c r="F95" i="4"/>
  <c r="F94" i="4"/>
  <c r="F93" i="4"/>
  <c r="F92" i="4"/>
  <c r="F91" i="4"/>
  <c r="E91" i="4"/>
  <c r="D87" i="1" s="1"/>
  <c r="D91" i="4"/>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E68" i="4"/>
  <c r="D68" i="4"/>
  <c r="F68" i="4" s="1"/>
  <c r="F67" i="4"/>
  <c r="F66" i="4"/>
  <c r="F65" i="4"/>
  <c r="F64" i="4"/>
  <c r="E64" i="4"/>
  <c r="D64" i="4"/>
  <c r="F63" i="4"/>
  <c r="F62" i="4"/>
  <c r="E61" i="4"/>
  <c r="D61" i="4"/>
  <c r="F61" i="4" s="1"/>
  <c r="F60" i="4"/>
  <c r="F59" i="4"/>
  <c r="E58" i="4"/>
  <c r="D54" i="1" s="1"/>
  <c r="D58" i="4"/>
  <c r="F58" i="4" s="1"/>
  <c r="F57" i="4"/>
  <c r="F56" i="4"/>
  <c r="F55" i="4"/>
  <c r="F54" i="4"/>
  <c r="E53" i="4"/>
  <c r="D53" i="4"/>
  <c r="F53" i="4" s="1"/>
  <c r="F52" i="4"/>
  <c r="F51" i="4"/>
  <c r="E50" i="4"/>
  <c r="D50" i="4"/>
  <c r="F50" i="4" s="1"/>
  <c r="F48" i="4"/>
  <c r="F47" i="4"/>
  <c r="F46" i="4"/>
  <c r="F45" i="4"/>
  <c r="F44" i="4"/>
  <c r="E44" i="4"/>
  <c r="D44" i="4"/>
  <c r="F43" i="4"/>
  <c r="E43" i="4"/>
  <c r="D43" i="4"/>
  <c r="F42" i="4"/>
  <c r="F41" i="4"/>
  <c r="F40" i="4"/>
  <c r="E39" i="4"/>
  <c r="D39" i="4"/>
  <c r="F39" i="4" s="1"/>
  <c r="F38" i="4"/>
  <c r="F37" i="4"/>
  <c r="E36" i="4"/>
  <c r="D36" i="4"/>
  <c r="F36" i="4" s="1"/>
  <c r="F35" i="4"/>
  <c r="F34" i="4"/>
  <c r="F33" i="4"/>
  <c r="F32" i="4"/>
  <c r="F31" i="4"/>
  <c r="F30" i="4"/>
  <c r="F29" i="4"/>
  <c r="E29" i="4"/>
  <c r="D25" i="1" s="1"/>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D7" i="4"/>
  <c r="I41" i="3"/>
  <c r="G41" i="3"/>
  <c r="B41" i="3"/>
  <c r="G40" i="3"/>
  <c r="B40" i="3"/>
  <c r="G39" i="3"/>
  <c r="B39" i="3"/>
  <c r="H38" i="3"/>
  <c r="G38" i="3"/>
  <c r="B38" i="3"/>
  <c r="I36" i="3"/>
  <c r="H36" i="3"/>
  <c r="G36" i="3"/>
  <c r="B36" i="3"/>
  <c r="I35" i="3"/>
  <c r="G35" i="3"/>
  <c r="B35" i="3"/>
  <c r="I34" i="3"/>
  <c r="H34" i="3"/>
  <c r="G34" i="3"/>
  <c r="B34" i="3"/>
  <c r="H33" i="3"/>
  <c r="G33" i="3"/>
  <c r="B33" i="3"/>
  <c r="G31" i="3"/>
  <c r="B31" i="3"/>
  <c r="I30" i="3"/>
  <c r="H30" i="3"/>
  <c r="G30" i="3"/>
  <c r="B30" i="3"/>
  <c r="I29" i="3"/>
  <c r="H29" i="3"/>
  <c r="G29" i="3"/>
  <c r="B29" i="3"/>
  <c r="I28" i="3"/>
  <c r="G28" i="3"/>
  <c r="B28" i="3"/>
  <c r="I27" i="3"/>
  <c r="H27" i="3"/>
  <c r="G27" i="3"/>
  <c r="B27" i="3"/>
  <c r="G25" i="3"/>
  <c r="B25" i="3"/>
  <c r="G24" i="3"/>
  <c r="B24" i="3"/>
  <c r="G23" i="3"/>
  <c r="B23" i="3"/>
  <c r="G22" i="3"/>
  <c r="B22" i="3"/>
  <c r="G20" i="3"/>
  <c r="B20" i="3"/>
  <c r="G19" i="3"/>
  <c r="B19" i="3"/>
  <c r="G18" i="3"/>
  <c r="B18" i="3"/>
  <c r="G17" i="3"/>
  <c r="B17" i="3"/>
  <c r="H10" i="3" a="1"/>
  <c r="H10" i="3" s="1"/>
  <c r="L3" i="9" s="1"/>
  <c r="H1686" i="1"/>
  <c r="G1686" i="1"/>
  <c r="C1686" i="1"/>
  <c r="G1685" i="1"/>
  <c r="C1685" i="1"/>
  <c r="H1685" i="1" s="1"/>
  <c r="C1684" i="1"/>
  <c r="H1683" i="1"/>
  <c r="C1683" i="1"/>
  <c r="G1683" i="1" s="1"/>
  <c r="H1682" i="1"/>
  <c r="G1682" i="1"/>
  <c r="C1682" i="1"/>
  <c r="G1681" i="1"/>
  <c r="C1681" i="1"/>
  <c r="H1681" i="1" s="1"/>
  <c r="C1680" i="1"/>
  <c r="H1679" i="1"/>
  <c r="C1679" i="1"/>
  <c r="G1679" i="1" s="1"/>
  <c r="H1678" i="1"/>
  <c r="G1678" i="1"/>
  <c r="C1678" i="1"/>
  <c r="G1677" i="1"/>
  <c r="C1677" i="1"/>
  <c r="H1677" i="1" s="1"/>
  <c r="C1676" i="1"/>
  <c r="H1675" i="1"/>
  <c r="C1675" i="1"/>
  <c r="G1675" i="1" s="1"/>
  <c r="H1674" i="1"/>
  <c r="G1674" i="1"/>
  <c r="C1674" i="1"/>
  <c r="G1673" i="1"/>
  <c r="C1673" i="1"/>
  <c r="H1673" i="1" s="1"/>
  <c r="C1672" i="1"/>
  <c r="H1671" i="1"/>
  <c r="C1671" i="1"/>
  <c r="G1671" i="1" s="1"/>
  <c r="H1670" i="1"/>
  <c r="G1670" i="1"/>
  <c r="C1670" i="1"/>
  <c r="G1669" i="1"/>
  <c r="C1669" i="1"/>
  <c r="H1669" i="1" s="1"/>
  <c r="C1668" i="1"/>
  <c r="H1667" i="1"/>
  <c r="C1667" i="1"/>
  <c r="G1667" i="1" s="1"/>
  <c r="H1666" i="1"/>
  <c r="G1666" i="1"/>
  <c r="C1666" i="1"/>
  <c r="G1665" i="1"/>
  <c r="C1665" i="1"/>
  <c r="H1665" i="1" s="1"/>
  <c r="C1664" i="1"/>
  <c r="H1663" i="1"/>
  <c r="C1663" i="1"/>
  <c r="G1663" i="1" s="1"/>
  <c r="H1662" i="1"/>
  <c r="G1662" i="1"/>
  <c r="C1662" i="1"/>
  <c r="G1661" i="1"/>
  <c r="C1661" i="1"/>
  <c r="H1661" i="1" s="1"/>
  <c r="C1660" i="1"/>
  <c r="H1659" i="1"/>
  <c r="C1659" i="1"/>
  <c r="G1659" i="1" s="1"/>
  <c r="H1658" i="1"/>
  <c r="G1658" i="1"/>
  <c r="C1658" i="1"/>
  <c r="G1657" i="1"/>
  <c r="C1657" i="1"/>
  <c r="H1657" i="1" s="1"/>
  <c r="C1656" i="1"/>
  <c r="H1655" i="1"/>
  <c r="C1655" i="1"/>
  <c r="G1655" i="1" s="1"/>
  <c r="H1654" i="1"/>
  <c r="G1654" i="1"/>
  <c r="C1654" i="1"/>
  <c r="G1653" i="1"/>
  <c r="C1653" i="1"/>
  <c r="H1653" i="1" s="1"/>
  <c r="C1652" i="1"/>
  <c r="H1651" i="1"/>
  <c r="C1651" i="1"/>
  <c r="G1651" i="1" s="1"/>
  <c r="H1650" i="1"/>
  <c r="G1650" i="1"/>
  <c r="C1650" i="1"/>
  <c r="G1649" i="1"/>
  <c r="C1649" i="1"/>
  <c r="H1649" i="1" s="1"/>
  <c r="C1648" i="1"/>
  <c r="H1647" i="1"/>
  <c r="C1647" i="1"/>
  <c r="G1647" i="1" s="1"/>
  <c r="H1646" i="1"/>
  <c r="G1646" i="1"/>
  <c r="C1646" i="1"/>
  <c r="G1645" i="1"/>
  <c r="C1645" i="1"/>
  <c r="H1645" i="1" s="1"/>
  <c r="C1644" i="1"/>
  <c r="H1643" i="1"/>
  <c r="C1643" i="1"/>
  <c r="G1643" i="1" s="1"/>
  <c r="H1642" i="1"/>
  <c r="G1642" i="1"/>
  <c r="C1642" i="1"/>
  <c r="G1641" i="1"/>
  <c r="C1641" i="1"/>
  <c r="H1641" i="1" s="1"/>
  <c r="C1640" i="1"/>
  <c r="H1639" i="1"/>
  <c r="C1639" i="1"/>
  <c r="G1639" i="1" s="1"/>
  <c r="H1638" i="1"/>
  <c r="G1638" i="1"/>
  <c r="C1638" i="1"/>
  <c r="G1637" i="1"/>
  <c r="C1637" i="1"/>
  <c r="H1637" i="1" s="1"/>
  <c r="C1636" i="1"/>
  <c r="H1635" i="1"/>
  <c r="C1635" i="1"/>
  <c r="G1635" i="1" s="1"/>
  <c r="H1634" i="1"/>
  <c r="G1634" i="1"/>
  <c r="C1634" i="1"/>
  <c r="G1633" i="1"/>
  <c r="C1633" i="1"/>
  <c r="H1633" i="1" s="1"/>
  <c r="C1632" i="1"/>
  <c r="H1631" i="1"/>
  <c r="C1631" i="1"/>
  <c r="G1631" i="1" s="1"/>
  <c r="H1630" i="1"/>
  <c r="G1630" i="1"/>
  <c r="C1630" i="1"/>
  <c r="G1629" i="1"/>
  <c r="C1629" i="1"/>
  <c r="H1629" i="1" s="1"/>
  <c r="H1627" i="1"/>
  <c r="C1627" i="1"/>
  <c r="G1627" i="1" s="1"/>
  <c r="H1626" i="1"/>
  <c r="G1626" i="1"/>
  <c r="C1626" i="1"/>
  <c r="G1625" i="1"/>
  <c r="C1625" i="1"/>
  <c r="H1625" i="1" s="1"/>
  <c r="C1624" i="1"/>
  <c r="C1620" i="1"/>
  <c r="H1619" i="1"/>
  <c r="C1619" i="1"/>
  <c r="G1619" i="1" s="1"/>
  <c r="H1618" i="1"/>
  <c r="G1618" i="1"/>
  <c r="C1618" i="1"/>
  <c r="C1617" i="1"/>
  <c r="C1616" i="1"/>
  <c r="H1615" i="1"/>
  <c r="C1615" i="1"/>
  <c r="G1615" i="1" s="1"/>
  <c r="H1614" i="1"/>
  <c r="G1614" i="1"/>
  <c r="C1614" i="1"/>
  <c r="C1613" i="1"/>
  <c r="C1612" i="1"/>
  <c r="H1611" i="1"/>
  <c r="G1611" i="1"/>
  <c r="C1611" i="1"/>
  <c r="H1610" i="1"/>
  <c r="G1610" i="1"/>
  <c r="C1610" i="1"/>
  <c r="C1609" i="1"/>
  <c r="H1609" i="1" s="1"/>
  <c r="C1608" i="1"/>
  <c r="H1607" i="1"/>
  <c r="G1607" i="1"/>
  <c r="C1607" i="1"/>
  <c r="H1606" i="1"/>
  <c r="G1606" i="1"/>
  <c r="C1606" i="1"/>
  <c r="G1605" i="1"/>
  <c r="C1605" i="1"/>
  <c r="H1605" i="1" s="1"/>
  <c r="C1604" i="1"/>
  <c r="H1603" i="1"/>
  <c r="G1603" i="1"/>
  <c r="C1603" i="1"/>
  <c r="G1602" i="1"/>
  <c r="G1601" i="1"/>
  <c r="C1601" i="1"/>
  <c r="H1601" i="1" s="1"/>
  <c r="C1600" i="1"/>
  <c r="H1599" i="1"/>
  <c r="G1599" i="1"/>
  <c r="C1599" i="1"/>
  <c r="H1598" i="1"/>
  <c r="G1598" i="1"/>
  <c r="C1598" i="1"/>
  <c r="G1597" i="1"/>
  <c r="C1597" i="1"/>
  <c r="H1597" i="1" s="1"/>
  <c r="C1596" i="1"/>
  <c r="H1595" i="1"/>
  <c r="G1595" i="1"/>
  <c r="C1595" i="1"/>
  <c r="H1594" i="1"/>
  <c r="G1594" i="1"/>
  <c r="C1594" i="1"/>
  <c r="C1593" i="1"/>
  <c r="C1592" i="1"/>
  <c r="H1591" i="1"/>
  <c r="G1591" i="1"/>
  <c r="C1591" i="1"/>
  <c r="H1590" i="1"/>
  <c r="G1590" i="1"/>
  <c r="C1590" i="1"/>
  <c r="G1589" i="1"/>
  <c r="C1589" i="1"/>
  <c r="H1589" i="1" s="1"/>
  <c r="C1588" i="1"/>
  <c r="H1587" i="1"/>
  <c r="G1587" i="1"/>
  <c r="C1587" i="1"/>
  <c r="H1586" i="1"/>
  <c r="G1586" i="1"/>
  <c r="C1586" i="1"/>
  <c r="G1585" i="1"/>
  <c r="C1585" i="1"/>
  <c r="H1585" i="1" s="1"/>
  <c r="C1584" i="1"/>
  <c r="H1582" i="1"/>
  <c r="G1582" i="1"/>
  <c r="C1582" i="1"/>
  <c r="H1581" i="1"/>
  <c r="D1581" i="1"/>
  <c r="C1581" i="1"/>
  <c r="J1580" i="1"/>
  <c r="G1580" i="1"/>
  <c r="D1580" i="1"/>
  <c r="C1580" i="1"/>
  <c r="H1579" i="1"/>
  <c r="D1579" i="1"/>
  <c r="C1579" i="1"/>
  <c r="J1578" i="1"/>
  <c r="G1578" i="1"/>
  <c r="D1578" i="1"/>
  <c r="C1578" i="1"/>
  <c r="G1577" i="1"/>
  <c r="D1577" i="1"/>
  <c r="C1577" i="1"/>
  <c r="H1576" i="1"/>
  <c r="D1576" i="1"/>
  <c r="C1576" i="1"/>
  <c r="D1575" i="1"/>
  <c r="J1575" i="1" s="1"/>
  <c r="C1575" i="1"/>
  <c r="H1574" i="1"/>
  <c r="D1574" i="1"/>
  <c r="C1574" i="1"/>
  <c r="G1573" i="1"/>
  <c r="D1573" i="1"/>
  <c r="J1573" i="1" s="1"/>
  <c r="C1573" i="1"/>
  <c r="D1572" i="1"/>
  <c r="H1570" i="1"/>
  <c r="D1570" i="1"/>
  <c r="C1570" i="1"/>
  <c r="D1569" i="1"/>
  <c r="C1569" i="1"/>
  <c r="H1568" i="1"/>
  <c r="D1568" i="1"/>
  <c r="C1568" i="1"/>
  <c r="D1567" i="1"/>
  <c r="J1567" i="1" s="1"/>
  <c r="C1567" i="1"/>
  <c r="H1566" i="1"/>
  <c r="D1566" i="1"/>
  <c r="C1566" i="1"/>
  <c r="D1565" i="1"/>
  <c r="C1565" i="1"/>
  <c r="H1564" i="1"/>
  <c r="D1564" i="1"/>
  <c r="C1564" i="1"/>
  <c r="D1563" i="1"/>
  <c r="C1563" i="1"/>
  <c r="D1562" i="1"/>
  <c r="C1562" i="1"/>
  <c r="H1562" i="1" s="1"/>
  <c r="D1561" i="1"/>
  <c r="C1561" i="1"/>
  <c r="D1560" i="1"/>
  <c r="C1560" i="1"/>
  <c r="H1560" i="1" s="1"/>
  <c r="D1559" i="1"/>
  <c r="C1559" i="1"/>
  <c r="D1558" i="1"/>
  <c r="C1558" i="1"/>
  <c r="D1557" i="1"/>
  <c r="C1557" i="1"/>
  <c r="D1556" i="1"/>
  <c r="C1556" i="1"/>
  <c r="D1555" i="1"/>
  <c r="C1555" i="1"/>
  <c r="G1555" i="1" s="1"/>
  <c r="J1554" i="1"/>
  <c r="D1554" i="1"/>
  <c r="G1554" i="1" s="1"/>
  <c r="I1554" i="1" s="1"/>
  <c r="C1554" i="1"/>
  <c r="H1554" i="1" s="1"/>
  <c r="D1553" i="1"/>
  <c r="C1553" i="1"/>
  <c r="J1552" i="1"/>
  <c r="D1552" i="1"/>
  <c r="G1552" i="1" s="1"/>
  <c r="I1552" i="1" s="1"/>
  <c r="C1552" i="1"/>
  <c r="H1552" i="1" s="1"/>
  <c r="D1551" i="1"/>
  <c r="C1551" i="1"/>
  <c r="J1550" i="1"/>
  <c r="D1550" i="1"/>
  <c r="G1550" i="1" s="1"/>
  <c r="I1550" i="1" s="1"/>
  <c r="C1550" i="1"/>
  <c r="H1550" i="1" s="1"/>
  <c r="D1549" i="1"/>
  <c r="C1549" i="1"/>
  <c r="J1548" i="1"/>
  <c r="D1548" i="1"/>
  <c r="G1548" i="1" s="1"/>
  <c r="I1548" i="1" s="1"/>
  <c r="C1548" i="1"/>
  <c r="H1548" i="1" s="1"/>
  <c r="H1547" i="1"/>
  <c r="G1547" i="1"/>
  <c r="D1547" i="1"/>
  <c r="C1547" i="1"/>
  <c r="J1547" i="1" s="1"/>
  <c r="J1546" i="1"/>
  <c r="D1546" i="1"/>
  <c r="C1546" i="1"/>
  <c r="H1545" i="1"/>
  <c r="G1545" i="1"/>
  <c r="D1545" i="1"/>
  <c r="J1545" i="1" s="1"/>
  <c r="C1545" i="1"/>
  <c r="J1544" i="1"/>
  <c r="D1544" i="1"/>
  <c r="C1544" i="1"/>
  <c r="H1543" i="1"/>
  <c r="G1543" i="1"/>
  <c r="D1543" i="1"/>
  <c r="J1543" i="1" s="1"/>
  <c r="C1543" i="1"/>
  <c r="J1542" i="1"/>
  <c r="D1542" i="1"/>
  <c r="C1542" i="1"/>
  <c r="H1541" i="1"/>
  <c r="G1541" i="1"/>
  <c r="D1541" i="1"/>
  <c r="J1541" i="1" s="1"/>
  <c r="C1541" i="1"/>
  <c r="H1540" i="1"/>
  <c r="G1540" i="1"/>
  <c r="D1540" i="1"/>
  <c r="C1540" i="1"/>
  <c r="C1539" i="1"/>
  <c r="C1538"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D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H1510" i="1"/>
  <c r="G1510" i="1"/>
  <c r="D1510" i="1"/>
  <c r="C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C1486"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D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D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C1260" i="1"/>
  <c r="C1259" i="1"/>
  <c r="H1258" i="1"/>
  <c r="G1258" i="1"/>
  <c r="D1258" i="1"/>
  <c r="C1258" i="1"/>
  <c r="H1257" i="1"/>
  <c r="D1257" i="1"/>
  <c r="G1257" i="1" s="1"/>
  <c r="C1257" i="1"/>
  <c r="H1256" i="1"/>
  <c r="D1256" i="1"/>
  <c r="G1256" i="1" s="1"/>
  <c r="C1256"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D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C1155" i="1"/>
  <c r="H1154" i="1"/>
  <c r="G1154" i="1"/>
  <c r="D1154" i="1"/>
  <c r="C1154" i="1"/>
  <c r="H1153" i="1"/>
  <c r="G1153" i="1"/>
  <c r="D1153" i="1"/>
  <c r="C1153"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C1141"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3" i="1"/>
  <c r="H1092" i="1"/>
  <c r="G1092" i="1"/>
  <c r="D1092" i="1"/>
  <c r="C1092" i="1"/>
  <c r="H1091" i="1"/>
  <c r="G1091" i="1"/>
  <c r="D1091" i="1"/>
  <c r="C1091" i="1"/>
  <c r="H1090" i="1"/>
  <c r="G1090" i="1"/>
  <c r="D1090" i="1"/>
  <c r="C1090" i="1"/>
  <c r="H1089" i="1"/>
  <c r="G1089" i="1"/>
  <c r="D1089" i="1"/>
  <c r="C1089" i="1"/>
  <c r="H1088" i="1"/>
  <c r="G1088" i="1"/>
  <c r="D1088" i="1"/>
  <c r="C1088" i="1"/>
  <c r="C1087" i="1"/>
  <c r="H1086" i="1"/>
  <c r="G1086" i="1"/>
  <c r="D1086" i="1"/>
  <c r="C1086" i="1"/>
  <c r="H1085" i="1"/>
  <c r="G1085" i="1"/>
  <c r="D1085" i="1"/>
  <c r="C1085" i="1"/>
  <c r="H1084" i="1"/>
  <c r="G1084" i="1"/>
  <c r="D1084" i="1"/>
  <c r="C1084" i="1"/>
  <c r="H1083" i="1"/>
  <c r="G1083" i="1"/>
  <c r="D1083" i="1"/>
  <c r="C1083" i="1"/>
  <c r="H1082" i="1"/>
  <c r="G1082" i="1"/>
  <c r="D1082" i="1"/>
  <c r="C1082" i="1"/>
  <c r="H1081" i="1"/>
  <c r="C1081" i="1"/>
  <c r="H1080" i="1"/>
  <c r="G1080" i="1"/>
  <c r="D1080" i="1"/>
  <c r="C1080" i="1"/>
  <c r="H1079" i="1"/>
  <c r="G1079" i="1"/>
  <c r="D1079" i="1"/>
  <c r="C1079" i="1"/>
  <c r="H1078" i="1"/>
  <c r="G1078" i="1"/>
  <c r="D1078" i="1"/>
  <c r="C1078" i="1"/>
  <c r="H1077" i="1"/>
  <c r="G1077" i="1"/>
  <c r="D1077" i="1"/>
  <c r="C1077" i="1"/>
  <c r="H1076" i="1"/>
  <c r="G1076" i="1"/>
  <c r="D1076" i="1"/>
  <c r="C1076" i="1"/>
  <c r="H1073" i="1"/>
  <c r="G1073" i="1"/>
  <c r="D1073" i="1"/>
  <c r="C1073" i="1"/>
  <c r="H1072" i="1"/>
  <c r="G1072" i="1"/>
  <c r="D1072" i="1"/>
  <c r="C1072" i="1"/>
  <c r="H1071" i="1"/>
  <c r="G1071" i="1"/>
  <c r="D1071" i="1"/>
  <c r="C1071" i="1"/>
  <c r="H1070" i="1"/>
  <c r="G1070" i="1"/>
  <c r="D1070" i="1"/>
  <c r="C1070" i="1"/>
  <c r="H1069" i="1"/>
  <c r="G1069" i="1"/>
  <c r="D1069" i="1"/>
  <c r="C1069" i="1"/>
  <c r="D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D1061" i="1"/>
  <c r="H1060" i="1"/>
  <c r="G1060" i="1"/>
  <c r="D1060" i="1"/>
  <c r="C1060" i="1"/>
  <c r="H1059" i="1"/>
  <c r="G1059" i="1"/>
  <c r="D1059" i="1"/>
  <c r="C1059" i="1"/>
  <c r="H1058" i="1"/>
  <c r="G1058" i="1"/>
  <c r="D1058" i="1"/>
  <c r="C1058" i="1"/>
  <c r="H1057" i="1"/>
  <c r="G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D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C1034" i="1"/>
  <c r="H1033" i="1"/>
  <c r="D1033" i="1"/>
  <c r="G1033" i="1" s="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3" i="1"/>
  <c r="G1023" i="1"/>
  <c r="D1023" i="1"/>
  <c r="C1023" i="1"/>
  <c r="H1022" i="1"/>
  <c r="G1022" i="1"/>
  <c r="D1022" i="1"/>
  <c r="C1022" i="1"/>
  <c r="H1021" i="1"/>
  <c r="G1021" i="1"/>
  <c r="D1021" i="1"/>
  <c r="C1021" i="1"/>
  <c r="H1020" i="1"/>
  <c r="G1020" i="1"/>
  <c r="D1020" i="1"/>
  <c r="C1020" i="1"/>
  <c r="H1019" i="1"/>
  <c r="G1019" i="1"/>
  <c r="D1019" i="1"/>
  <c r="C1019" i="1"/>
  <c r="D1018" i="1"/>
  <c r="H1016" i="1"/>
  <c r="G1016" i="1"/>
  <c r="D1016" i="1"/>
  <c r="C1016" i="1"/>
  <c r="H1015" i="1"/>
  <c r="G1015" i="1"/>
  <c r="D1015" i="1"/>
  <c r="C1015" i="1"/>
  <c r="H1014" i="1"/>
  <c r="G1014" i="1"/>
  <c r="D1014" i="1"/>
  <c r="C1014"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41" i="1"/>
  <c r="G641" i="1"/>
  <c r="C641"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D627" i="1"/>
  <c r="H626" i="1"/>
  <c r="G626" i="1"/>
  <c r="D626" i="1"/>
  <c r="C626" i="1"/>
  <c r="H625" i="1"/>
  <c r="G625" i="1"/>
  <c r="D625" i="1"/>
  <c r="C625"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D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D583" i="1"/>
  <c r="H582" i="1"/>
  <c r="G582" i="1"/>
  <c r="D582" i="1"/>
  <c r="C582" i="1"/>
  <c r="H581" i="1"/>
  <c r="G581" i="1"/>
  <c r="D581" i="1"/>
  <c r="C581" i="1"/>
  <c r="H580" i="1"/>
  <c r="G580" i="1"/>
  <c r="D580" i="1"/>
  <c r="C580" i="1"/>
  <c r="H579" i="1"/>
  <c r="G579" i="1"/>
  <c r="D579" i="1"/>
  <c r="C579" i="1"/>
  <c r="H577" i="1"/>
  <c r="G577" i="1"/>
  <c r="D577" i="1"/>
  <c r="C577" i="1"/>
  <c r="H576" i="1"/>
  <c r="G576" i="1"/>
  <c r="D576" i="1"/>
  <c r="C576" i="1"/>
  <c r="H575" i="1"/>
  <c r="G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C531" i="1"/>
  <c r="H528" i="1"/>
  <c r="G528" i="1"/>
  <c r="D528" i="1"/>
  <c r="C528" i="1"/>
  <c r="H527" i="1"/>
  <c r="G527" i="1"/>
  <c r="D527" i="1"/>
  <c r="C527" i="1"/>
  <c r="H525" i="1"/>
  <c r="G525" i="1"/>
  <c r="D525" i="1"/>
  <c r="C525" i="1"/>
  <c r="H524" i="1"/>
  <c r="G524" i="1"/>
  <c r="D524" i="1"/>
  <c r="C524" i="1"/>
  <c r="H523" i="1"/>
  <c r="G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D491" i="1"/>
  <c r="H490" i="1"/>
  <c r="G490" i="1"/>
  <c r="D490" i="1"/>
  <c r="C490" i="1"/>
  <c r="H489" i="1"/>
  <c r="G489" i="1"/>
  <c r="D489" i="1"/>
  <c r="C489" i="1"/>
  <c r="H488" i="1"/>
  <c r="G488" i="1"/>
  <c r="D488" i="1"/>
  <c r="C488" i="1"/>
  <c r="H487" i="1"/>
  <c r="G487" i="1"/>
  <c r="D487" i="1"/>
  <c r="C487" i="1"/>
  <c r="H486" i="1"/>
  <c r="G486" i="1"/>
  <c r="D486" i="1"/>
  <c r="C486"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C473" i="1"/>
  <c r="H472" i="1"/>
  <c r="G472" i="1"/>
  <c r="D472" i="1"/>
  <c r="C472" i="1"/>
  <c r="H471" i="1"/>
  <c r="G471" i="1"/>
  <c r="D471" i="1"/>
  <c r="C471" i="1"/>
  <c r="H470" i="1"/>
  <c r="G470" i="1"/>
  <c r="D470" i="1"/>
  <c r="C470" i="1"/>
  <c r="H469" i="1"/>
  <c r="G469" i="1"/>
  <c r="D469" i="1"/>
  <c r="C469" i="1"/>
  <c r="H468" i="1"/>
  <c r="G468" i="1"/>
  <c r="D468" i="1"/>
  <c r="C468" i="1"/>
  <c r="D467" i="1"/>
  <c r="H466" i="1"/>
  <c r="G466" i="1"/>
  <c r="D466" i="1"/>
  <c r="C466" i="1"/>
  <c r="H465" i="1"/>
  <c r="G465" i="1"/>
  <c r="D465" i="1"/>
  <c r="C465" i="1"/>
  <c r="H463" i="1"/>
  <c r="G463" i="1"/>
  <c r="D463" i="1"/>
  <c r="C463" i="1"/>
  <c r="H462" i="1"/>
  <c r="G462" i="1"/>
  <c r="D462" i="1"/>
  <c r="C462" i="1"/>
  <c r="C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D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D431" i="1"/>
  <c r="H430" i="1"/>
  <c r="G430" i="1"/>
  <c r="D430" i="1"/>
  <c r="C430" i="1"/>
  <c r="H429" i="1"/>
  <c r="G429" i="1"/>
  <c r="D429" i="1"/>
  <c r="C429" i="1"/>
  <c r="H428" i="1"/>
  <c r="G428" i="1"/>
  <c r="D428" i="1"/>
  <c r="C428" i="1"/>
  <c r="H427" i="1"/>
  <c r="G427" i="1"/>
  <c r="D427" i="1"/>
  <c r="C427" i="1"/>
  <c r="H426" i="1"/>
  <c r="G426" i="1"/>
  <c r="D426" i="1"/>
  <c r="C426" i="1"/>
  <c r="D423" i="1"/>
  <c r="H422" i="1"/>
  <c r="G422" i="1"/>
  <c r="D422" i="1"/>
  <c r="C422" i="1"/>
  <c r="H421" i="1"/>
  <c r="G421" i="1"/>
  <c r="D421" i="1"/>
  <c r="C421" i="1"/>
  <c r="H416" i="1"/>
  <c r="G416" i="1"/>
  <c r="D416" i="1"/>
  <c r="C416" i="1"/>
  <c r="H415" i="1"/>
  <c r="G415" i="1"/>
  <c r="D415" i="1"/>
  <c r="C415" i="1"/>
  <c r="H414" i="1"/>
  <c r="G414" i="1"/>
  <c r="D414" i="1"/>
  <c r="C414" i="1"/>
  <c r="H411" i="1"/>
  <c r="G411" i="1"/>
  <c r="D411" i="1"/>
  <c r="C411" i="1"/>
  <c r="H410" i="1"/>
  <c r="G410" i="1"/>
  <c r="D410" i="1"/>
  <c r="C410" i="1"/>
  <c r="H409" i="1"/>
  <c r="G409" i="1"/>
  <c r="D409" i="1"/>
  <c r="C409" i="1"/>
  <c r="H408" i="1"/>
  <c r="G408" i="1"/>
  <c r="D408" i="1"/>
  <c r="C408" i="1"/>
  <c r="C407" i="1"/>
  <c r="H406" i="1"/>
  <c r="G406" i="1"/>
  <c r="D406" i="1"/>
  <c r="C406" i="1"/>
  <c r="H405" i="1"/>
  <c r="G405" i="1"/>
  <c r="C405" i="1"/>
  <c r="H404" i="1"/>
  <c r="G404" i="1"/>
  <c r="D404" i="1"/>
  <c r="C404" i="1"/>
  <c r="H403" i="1"/>
  <c r="G403" i="1"/>
  <c r="D403" i="1"/>
  <c r="C403" i="1"/>
  <c r="H402" i="1"/>
  <c r="G402" i="1"/>
  <c r="D402" i="1"/>
  <c r="C402" i="1"/>
  <c r="H401" i="1"/>
  <c r="G401" i="1"/>
  <c r="C401" i="1"/>
  <c r="H400" i="1"/>
  <c r="G400" i="1"/>
  <c r="D400" i="1"/>
  <c r="C400" i="1"/>
  <c r="H399" i="1"/>
  <c r="G399" i="1"/>
  <c r="D399" i="1"/>
  <c r="C399" i="1"/>
  <c r="H398" i="1"/>
  <c r="G398" i="1"/>
  <c r="D398" i="1"/>
  <c r="C398" i="1"/>
  <c r="H397" i="1"/>
  <c r="G397" i="1"/>
  <c r="D397" i="1"/>
  <c r="C397" i="1"/>
  <c r="H396" i="1"/>
  <c r="G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D357" i="1"/>
  <c r="H354" i="1"/>
  <c r="G354" i="1"/>
  <c r="D354" i="1"/>
  <c r="C354" i="1"/>
  <c r="H353" i="1"/>
  <c r="G353" i="1"/>
  <c r="D353" i="1"/>
  <c r="C353" i="1"/>
  <c r="H352" i="1"/>
  <c r="G352" i="1"/>
  <c r="D352" i="1"/>
  <c r="C352" i="1"/>
  <c r="H351" i="1"/>
  <c r="G351" i="1"/>
  <c r="D351" i="1"/>
  <c r="C351" i="1"/>
  <c r="H350" i="1"/>
  <c r="G350" i="1"/>
  <c r="D350" i="1"/>
  <c r="C350" i="1"/>
  <c r="D349" i="1"/>
  <c r="H348" i="1"/>
  <c r="G348" i="1"/>
  <c r="D348" i="1"/>
  <c r="C348" i="1"/>
  <c r="H347" i="1"/>
  <c r="G347" i="1"/>
  <c r="D347" i="1"/>
  <c r="C347" i="1"/>
  <c r="H346" i="1"/>
  <c r="G346" i="1"/>
  <c r="D346" i="1"/>
  <c r="C346" i="1"/>
  <c r="H345" i="1"/>
  <c r="G345" i="1"/>
  <c r="D345" i="1"/>
  <c r="C345" i="1"/>
  <c r="H343" i="1"/>
  <c r="G343" i="1"/>
  <c r="D343" i="1"/>
  <c r="C343" i="1"/>
  <c r="H342" i="1"/>
  <c r="G342" i="1"/>
  <c r="D342" i="1"/>
  <c r="C342" i="1"/>
  <c r="H341" i="1"/>
  <c r="G341" i="1"/>
  <c r="C341" i="1"/>
  <c r="H340" i="1"/>
  <c r="G340" i="1"/>
  <c r="D340" i="1"/>
  <c r="C340" i="1"/>
  <c r="H339" i="1"/>
  <c r="G339" i="1"/>
  <c r="D339" i="1"/>
  <c r="C339" i="1"/>
  <c r="H338" i="1"/>
  <c r="G338" i="1"/>
  <c r="D338" i="1"/>
  <c r="C338" i="1"/>
  <c r="H337" i="1"/>
  <c r="G337" i="1"/>
  <c r="D337" i="1"/>
  <c r="C337" i="1"/>
  <c r="D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D305" i="1"/>
  <c r="H302" i="1"/>
  <c r="G302" i="1"/>
  <c r="D302" i="1"/>
  <c r="C302" i="1"/>
  <c r="H301" i="1"/>
  <c r="G301" i="1"/>
  <c r="D301" i="1"/>
  <c r="C301" i="1"/>
  <c r="H300" i="1"/>
  <c r="G300" i="1"/>
  <c r="D300" i="1"/>
  <c r="C300" i="1"/>
  <c r="H299" i="1"/>
  <c r="G299" i="1"/>
  <c r="D299" i="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D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H266" i="1"/>
  <c r="G266" i="1"/>
  <c r="D266" i="1"/>
  <c r="C266" i="1"/>
  <c r="H265" i="1"/>
  <c r="G265" i="1"/>
  <c r="C265" i="1"/>
  <c r="H264" i="1"/>
  <c r="G264" i="1"/>
  <c r="D264" i="1"/>
  <c r="C264" i="1"/>
  <c r="H263" i="1"/>
  <c r="G263" i="1"/>
  <c r="D263" i="1"/>
  <c r="C263" i="1"/>
  <c r="H262" i="1"/>
  <c r="G262" i="1"/>
  <c r="D262" i="1"/>
  <c r="C262" i="1"/>
  <c r="H261" i="1"/>
  <c r="G261" i="1"/>
  <c r="D261" i="1"/>
  <c r="C261" i="1"/>
  <c r="H260" i="1"/>
  <c r="G260" i="1"/>
  <c r="D260" i="1"/>
  <c r="C260" i="1"/>
  <c r="C259"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C199"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D161"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D137" i="1"/>
  <c r="D136" i="1"/>
  <c r="H135" i="1"/>
  <c r="G135" i="1"/>
  <c r="D135" i="1"/>
  <c r="C135" i="1"/>
  <c r="H134" i="1"/>
  <c r="G134" i="1"/>
  <c r="D134" i="1"/>
  <c r="C134" i="1"/>
  <c r="H133" i="1"/>
  <c r="G133" i="1"/>
  <c r="D133" i="1"/>
  <c r="C133" i="1"/>
  <c r="H132" i="1"/>
  <c r="G132" i="1"/>
  <c r="D132" i="1"/>
  <c r="C132" i="1"/>
  <c r="H131" i="1"/>
  <c r="G131" i="1"/>
  <c r="D131" i="1"/>
  <c r="C131" i="1"/>
  <c r="H130" i="1"/>
  <c r="G130" i="1"/>
  <c r="C130" i="1"/>
  <c r="H129" i="1"/>
  <c r="G129" i="1"/>
  <c r="D129" i="1"/>
  <c r="C129" i="1"/>
  <c r="H128" i="1"/>
  <c r="G128" i="1"/>
  <c r="D128" i="1"/>
  <c r="C128" i="1"/>
  <c r="H127" i="1"/>
  <c r="G127" i="1"/>
  <c r="D127" i="1"/>
  <c r="C127" i="1"/>
  <c r="H126" i="1"/>
  <c r="G126" i="1"/>
  <c r="D126" i="1"/>
  <c r="C126" i="1"/>
  <c r="D125" i="1"/>
  <c r="H124" i="1"/>
  <c r="G124" i="1"/>
  <c r="D124" i="1"/>
  <c r="C124" i="1"/>
  <c r="H123" i="1"/>
  <c r="G123" i="1"/>
  <c r="D123" i="1"/>
  <c r="C123" i="1"/>
  <c r="D122" i="1"/>
  <c r="D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7" i="1"/>
  <c r="G107" i="1"/>
  <c r="D107" i="1"/>
  <c r="C107" i="1"/>
  <c r="H106" i="1"/>
  <c r="G106" i="1"/>
  <c r="D106" i="1"/>
  <c r="C106" i="1"/>
  <c r="H105" i="1"/>
  <c r="G105" i="1"/>
  <c r="D105" i="1"/>
  <c r="C105" i="1"/>
  <c r="H104" i="1"/>
  <c r="G104" i="1"/>
  <c r="D104" i="1"/>
  <c r="C104" i="1"/>
  <c r="D103" i="1"/>
  <c r="C103" i="1"/>
  <c r="H101" i="1"/>
  <c r="D101" i="1"/>
  <c r="C101" i="1"/>
  <c r="G101" i="1" s="1"/>
  <c r="D100" i="1"/>
  <c r="C100" i="1"/>
  <c r="G100" i="1" s="1"/>
  <c r="D99" i="1"/>
  <c r="C99" i="1"/>
  <c r="G99" i="1" s="1"/>
  <c r="H98" i="1"/>
  <c r="D98" i="1"/>
  <c r="C98" i="1"/>
  <c r="G98" i="1" s="1"/>
  <c r="H97" i="1"/>
  <c r="D97" i="1"/>
  <c r="C97" i="1"/>
  <c r="G97" i="1" s="1"/>
  <c r="D96" i="1"/>
  <c r="C96" i="1"/>
  <c r="G96" i="1" s="1"/>
  <c r="D95" i="1"/>
  <c r="C95" i="1"/>
  <c r="G95" i="1" s="1"/>
  <c r="H94" i="1"/>
  <c r="C94" i="1"/>
  <c r="H93" i="1"/>
  <c r="G93" i="1"/>
  <c r="D93" i="1"/>
  <c r="C93" i="1"/>
  <c r="H92" i="1"/>
  <c r="G92" i="1"/>
  <c r="D92" i="1"/>
  <c r="C92" i="1"/>
  <c r="H91" i="1"/>
  <c r="G91" i="1"/>
  <c r="D91" i="1"/>
  <c r="C91" i="1"/>
  <c r="H90" i="1"/>
  <c r="G90" i="1"/>
  <c r="D90" i="1"/>
  <c r="C90" i="1"/>
  <c r="H89" i="1"/>
  <c r="G89" i="1"/>
  <c r="D89" i="1"/>
  <c r="C89" i="1"/>
  <c r="H88" i="1"/>
  <c r="G88" i="1"/>
  <c r="D88" i="1"/>
  <c r="C88" i="1"/>
  <c r="H87" i="1"/>
  <c r="G87" i="1"/>
  <c r="C87" i="1"/>
  <c r="G86" i="1"/>
  <c r="D86" i="1"/>
  <c r="C86" i="1"/>
  <c r="H86" i="1" s="1"/>
  <c r="G85" i="1"/>
  <c r="D85" i="1"/>
  <c r="C85" i="1"/>
  <c r="H85" i="1" s="1"/>
  <c r="G84" i="1"/>
  <c r="D84" i="1"/>
  <c r="C84" i="1"/>
  <c r="H84" i="1" s="1"/>
  <c r="G83" i="1"/>
  <c r="D83" i="1"/>
  <c r="C83" i="1"/>
  <c r="H83" i="1" s="1"/>
  <c r="G82" i="1"/>
  <c r="D82" i="1"/>
  <c r="C82" i="1"/>
  <c r="H82" i="1" s="1"/>
  <c r="G81" i="1"/>
  <c r="D81" i="1"/>
  <c r="C81" i="1"/>
  <c r="H81" i="1" s="1"/>
  <c r="G80" i="1"/>
  <c r="D80" i="1"/>
  <c r="C80" i="1"/>
  <c r="H80" i="1" s="1"/>
  <c r="G79" i="1"/>
  <c r="D79" i="1"/>
  <c r="C79" i="1"/>
  <c r="H79" i="1" s="1"/>
  <c r="D77" i="1"/>
  <c r="C77" i="1"/>
  <c r="D76" i="1"/>
  <c r="C76" i="1"/>
  <c r="D75" i="1"/>
  <c r="C75" i="1"/>
  <c r="D74" i="1"/>
  <c r="C74" i="1"/>
  <c r="D73" i="1"/>
  <c r="C73" i="1"/>
  <c r="D72" i="1"/>
  <c r="C72" i="1"/>
  <c r="D71" i="1"/>
  <c r="C71" i="1"/>
  <c r="D70" i="1"/>
  <c r="C70"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D55" i="1"/>
  <c r="C55" i="1"/>
  <c r="C54" i="1"/>
  <c r="D53" i="1"/>
  <c r="C53" i="1"/>
  <c r="G53" i="1" s="1"/>
  <c r="D52" i="1"/>
  <c r="C52" i="1"/>
  <c r="G52" i="1" s="1"/>
  <c r="H51" i="1"/>
  <c r="D51" i="1"/>
  <c r="C51" i="1"/>
  <c r="G51" i="1" s="1"/>
  <c r="H50" i="1"/>
  <c r="D50" i="1"/>
  <c r="C50" i="1"/>
  <c r="G50" i="1" s="1"/>
  <c r="D49" i="1"/>
  <c r="C49" i="1"/>
  <c r="G49" i="1" s="1"/>
  <c r="D48" i="1"/>
  <c r="C48" i="1"/>
  <c r="G48" i="1" s="1"/>
  <c r="H47" i="1"/>
  <c r="D47" i="1"/>
  <c r="C47" i="1"/>
  <c r="G47" i="1" s="1"/>
  <c r="H46" i="1"/>
  <c r="D46" i="1"/>
  <c r="C46" i="1"/>
  <c r="G46" i="1" s="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D35" i="1"/>
  <c r="H34" i="1"/>
  <c r="G34" i="1"/>
  <c r="D34" i="1"/>
  <c r="C34" i="1"/>
  <c r="H33" i="1"/>
  <c r="G33" i="1"/>
  <c r="D33" i="1"/>
  <c r="C33" i="1"/>
  <c r="D32" i="1"/>
  <c r="H31" i="1"/>
  <c r="G31" i="1"/>
  <c r="D31" i="1"/>
  <c r="C31" i="1"/>
  <c r="H30" i="1"/>
  <c r="G30" i="1"/>
  <c r="D30" i="1"/>
  <c r="C30" i="1"/>
  <c r="H29" i="1"/>
  <c r="G29" i="1"/>
  <c r="D29" i="1"/>
  <c r="C29" i="1"/>
  <c r="H28" i="1"/>
  <c r="G28" i="1"/>
  <c r="D28" i="1"/>
  <c r="C28" i="1"/>
  <c r="H27" i="1"/>
  <c r="G27" i="1"/>
  <c r="D27" i="1"/>
  <c r="C27" i="1"/>
  <c r="H26" i="1"/>
  <c r="G26" i="1"/>
  <c r="D26" i="1"/>
  <c r="C26" i="1"/>
  <c r="H25" i="1"/>
  <c r="G25" i="1"/>
  <c r="C25" i="1"/>
  <c r="G24" i="1"/>
  <c r="D24" i="1"/>
  <c r="C24" i="1"/>
  <c r="H24" i="1" s="1"/>
  <c r="D23" i="1"/>
  <c r="G23" i="1" s="1"/>
  <c r="C23" i="1"/>
  <c r="D22" i="1"/>
  <c r="G22" i="1" s="1"/>
  <c r="C22" i="1"/>
  <c r="H22" i="1" s="1"/>
  <c r="D21" i="1"/>
  <c r="G21" i="1" s="1"/>
  <c r="C21" i="1"/>
  <c r="H21" i="1" s="1"/>
  <c r="G20" i="1"/>
  <c r="D20" i="1"/>
  <c r="C20" i="1"/>
  <c r="H20" i="1" s="1"/>
  <c r="D19" i="1"/>
  <c r="G19" i="1" s="1"/>
  <c r="C19" i="1"/>
  <c r="D18" i="1"/>
  <c r="G18" i="1" s="1"/>
  <c r="C18" i="1"/>
  <c r="H18" i="1" s="1"/>
  <c r="D17" i="1"/>
  <c r="G17" i="1" s="1"/>
  <c r="C17" i="1"/>
  <c r="H17" i="1" s="1"/>
  <c r="G16" i="1"/>
  <c r="D16" i="1"/>
  <c r="C16" i="1"/>
  <c r="H16" i="1" s="1"/>
  <c r="D15" i="1"/>
  <c r="G15" i="1" s="1"/>
  <c r="C15" i="1"/>
  <c r="D14" i="1"/>
  <c r="G14" i="1" s="1"/>
  <c r="C14" i="1"/>
  <c r="H14" i="1" s="1"/>
  <c r="D13" i="1"/>
  <c r="G13" i="1" s="1"/>
  <c r="C13" i="1"/>
  <c r="H13" i="1" s="1"/>
  <c r="G12" i="1"/>
  <c r="D12" i="1"/>
  <c r="C12" i="1"/>
  <c r="H12" i="1" s="1"/>
  <c r="D11" i="1"/>
  <c r="G11" i="1" s="1"/>
  <c r="C11" i="1"/>
  <c r="D10" i="1"/>
  <c r="G10" i="1" s="1"/>
  <c r="C10" i="1"/>
  <c r="H10" i="1" s="1"/>
  <c r="D9" i="1"/>
  <c r="G9" i="1" s="1"/>
  <c r="C9" i="1"/>
  <c r="H9" i="1" s="1"/>
  <c r="G8" i="1"/>
  <c r="D8" i="1"/>
  <c r="C8" i="1"/>
  <c r="H8" i="1" s="1"/>
  <c r="D7" i="1"/>
  <c r="G7" i="1" s="1"/>
  <c r="C7" i="1"/>
  <c r="D6" i="1"/>
  <c r="G6" i="1" s="1"/>
  <c r="C6" i="1"/>
  <c r="H6" i="1" s="1"/>
  <c r="D5" i="1"/>
  <c r="G5" i="1" s="1"/>
  <c r="C5" i="1"/>
  <c r="H5" i="1" s="1"/>
  <c r="G4" i="1"/>
  <c r="D4" i="1"/>
  <c r="C4" i="1"/>
  <c r="H4" i="1" s="1"/>
  <c r="H1539" i="1" l="1"/>
  <c r="G1539" i="1"/>
  <c r="H57" i="1"/>
  <c r="G57" i="1"/>
  <c r="H63" i="1"/>
  <c r="G63" i="1"/>
  <c r="H67" i="1"/>
  <c r="G67" i="1"/>
  <c r="H71" i="1"/>
  <c r="G71" i="1"/>
  <c r="H75" i="1"/>
  <c r="G75" i="1"/>
  <c r="H77" i="1"/>
  <c r="G77" i="1"/>
  <c r="G1556" i="1"/>
  <c r="H1556" i="1"/>
  <c r="H55" i="1"/>
  <c r="G55" i="1"/>
  <c r="H59" i="1"/>
  <c r="G59" i="1"/>
  <c r="H61" i="1"/>
  <c r="G61" i="1"/>
  <c r="H65" i="1"/>
  <c r="G65" i="1"/>
  <c r="H69" i="1"/>
  <c r="G69" i="1"/>
  <c r="H73" i="1"/>
  <c r="G73" i="1"/>
  <c r="J1565" i="1"/>
  <c r="G1565" i="1"/>
  <c r="H49" i="1"/>
  <c r="H53" i="1"/>
  <c r="H56" i="1"/>
  <c r="G56" i="1"/>
  <c r="H58" i="1"/>
  <c r="G58" i="1"/>
  <c r="H60" i="1"/>
  <c r="G60" i="1"/>
  <c r="H62" i="1"/>
  <c r="G62" i="1"/>
  <c r="H64" i="1"/>
  <c r="G64" i="1"/>
  <c r="H66" i="1"/>
  <c r="G66" i="1"/>
  <c r="H68" i="1"/>
  <c r="G68" i="1"/>
  <c r="H70" i="1"/>
  <c r="G70" i="1"/>
  <c r="H72" i="1"/>
  <c r="G72" i="1"/>
  <c r="H74" i="1"/>
  <c r="G74" i="1"/>
  <c r="H76" i="1"/>
  <c r="G76" i="1"/>
  <c r="H96" i="1"/>
  <c r="H100" i="1"/>
  <c r="H7" i="1"/>
  <c r="H11" i="1"/>
  <c r="H15" i="1"/>
  <c r="H19" i="1"/>
  <c r="H23" i="1"/>
  <c r="H48" i="1"/>
  <c r="H52" i="1"/>
  <c r="H54" i="1"/>
  <c r="G54" i="1"/>
  <c r="H95" i="1"/>
  <c r="H99" i="1"/>
  <c r="H103" i="1"/>
  <c r="G103" i="1"/>
  <c r="J1569" i="1"/>
  <c r="G1569" i="1"/>
  <c r="H1542" i="1"/>
  <c r="G1542" i="1"/>
  <c r="H1546" i="1"/>
  <c r="G1546" i="1"/>
  <c r="G1549" i="1"/>
  <c r="I1549" i="1" s="1"/>
  <c r="J1549" i="1"/>
  <c r="J1560" i="1"/>
  <c r="G1560" i="1"/>
  <c r="I1560" i="1" s="1"/>
  <c r="I1573" i="1"/>
  <c r="F7" i="4"/>
  <c r="F129" i="4"/>
  <c r="C125" i="1"/>
  <c r="F216" i="4"/>
  <c r="C212" i="1"/>
  <c r="F246" i="4"/>
  <c r="C242" i="1"/>
  <c r="F289" i="4"/>
  <c r="C285" i="1"/>
  <c r="F310" i="4"/>
  <c r="D309" i="4"/>
  <c r="C305" i="1"/>
  <c r="F428" i="4"/>
  <c r="C423" i="1"/>
  <c r="E491" i="4"/>
  <c r="D485" i="1" s="1"/>
  <c r="D508" i="1"/>
  <c r="F536" i="4"/>
  <c r="C530" i="1"/>
  <c r="F8" i="5"/>
  <c r="D1013" i="1"/>
  <c r="F13" i="5"/>
  <c r="D12" i="5"/>
  <c r="C1018" i="1"/>
  <c r="F41" i="5"/>
  <c r="C1046" i="1"/>
  <c r="F56" i="5"/>
  <c r="C1061" i="1"/>
  <c r="F63" i="5"/>
  <c r="C1068" i="1"/>
  <c r="D1075" i="1"/>
  <c r="F82" i="5"/>
  <c r="D1087" i="1"/>
  <c r="H316" i="9"/>
  <c r="H315" i="9"/>
  <c r="E147" i="5"/>
  <c r="D1155" i="1"/>
  <c r="C1623" i="1"/>
  <c r="C32" i="1"/>
  <c r="C35" i="1"/>
  <c r="G250" i="1"/>
  <c r="G1557" i="1"/>
  <c r="I1557" i="1" s="1"/>
  <c r="J1557" i="1"/>
  <c r="H1557" i="1"/>
  <c r="G1559" i="1"/>
  <c r="J1559" i="1"/>
  <c r="H1559" i="1"/>
  <c r="G1561" i="1"/>
  <c r="J1561" i="1"/>
  <c r="H1561" i="1"/>
  <c r="G1563" i="1"/>
  <c r="H1563" i="1"/>
  <c r="H1612" i="1"/>
  <c r="G1612" i="1"/>
  <c r="H1617" i="1"/>
  <c r="G1617" i="1"/>
  <c r="H24" i="9"/>
  <c r="F153" i="4"/>
  <c r="C149" i="1"/>
  <c r="F165" i="4"/>
  <c r="D164" i="4"/>
  <c r="C161" i="1"/>
  <c r="C258" i="1"/>
  <c r="F354" i="4"/>
  <c r="C349" i="1"/>
  <c r="F393" i="4"/>
  <c r="D373" i="4"/>
  <c r="C388" i="1"/>
  <c r="D407" i="1"/>
  <c r="F412" i="4"/>
  <c r="F648" i="4"/>
  <c r="C642" i="1"/>
  <c r="D461" i="1"/>
  <c r="E466" i="4"/>
  <c r="D460" i="1" s="1"/>
  <c r="F470" i="4"/>
  <c r="C464" i="1"/>
  <c r="F473" i="4"/>
  <c r="C467" i="1"/>
  <c r="F630" i="4"/>
  <c r="D629" i="4"/>
  <c r="C624" i="1"/>
  <c r="F633" i="4"/>
  <c r="C627" i="1"/>
  <c r="E141" i="6"/>
  <c r="D1401" i="1"/>
  <c r="F99" i="6"/>
  <c r="D89" i="6"/>
  <c r="C1495" i="1"/>
  <c r="H1544" i="1"/>
  <c r="G1544" i="1"/>
  <c r="I1544" i="1" s="1"/>
  <c r="G1551" i="1"/>
  <c r="J1551" i="1"/>
  <c r="G1553" i="1"/>
  <c r="J1553" i="1"/>
  <c r="H1558" i="1"/>
  <c r="J1558" i="1"/>
  <c r="G1558" i="1"/>
  <c r="I1558" i="1" s="1"/>
  <c r="J1562" i="1"/>
  <c r="G1562" i="1"/>
  <c r="I1562" i="1" s="1"/>
  <c r="H1593" i="1"/>
  <c r="G1593" i="1"/>
  <c r="H1616" i="1"/>
  <c r="G1616" i="1"/>
  <c r="F126" i="4"/>
  <c r="C122" i="1"/>
  <c r="F141" i="4"/>
  <c r="D140" i="4"/>
  <c r="C137" i="1"/>
  <c r="D199" i="1"/>
  <c r="E202" i="4"/>
  <c r="D198" i="1" s="1"/>
  <c r="E230" i="4"/>
  <c r="D226" i="1" s="1"/>
  <c r="D233" i="1"/>
  <c r="F273" i="4"/>
  <c r="C269" i="1"/>
  <c r="C3" i="1"/>
  <c r="I1541" i="1"/>
  <c r="I1543" i="1"/>
  <c r="I1545" i="1"/>
  <c r="H1549" i="1"/>
  <c r="H1551" i="1"/>
  <c r="H1553" i="1"/>
  <c r="H1555" i="1"/>
  <c r="G1567" i="1"/>
  <c r="G1575" i="1"/>
  <c r="G1609" i="1"/>
  <c r="H1613" i="1"/>
  <c r="G1613" i="1"/>
  <c r="E153" i="4"/>
  <c r="D150" i="1"/>
  <c r="D202" i="4"/>
  <c r="E321" i="4"/>
  <c r="D316" i="1" s="1"/>
  <c r="F349" i="4"/>
  <c r="C344" i="1"/>
  <c r="E360" i="4"/>
  <c r="E373" i="4"/>
  <c r="D368" i="1" s="1"/>
  <c r="D369" i="1"/>
  <c r="E430" i="4"/>
  <c r="D425" i="1"/>
  <c r="F445" i="4"/>
  <c r="C439" i="1"/>
  <c r="D531" i="1"/>
  <c r="E536" i="4"/>
  <c r="F584" i="4"/>
  <c r="C578" i="1"/>
  <c r="F589" i="4"/>
  <c r="C583" i="1"/>
  <c r="E629" i="4"/>
  <c r="D623" i="1" s="1"/>
  <c r="D624" i="1"/>
  <c r="E89" i="6"/>
  <c r="D1485" i="1" s="1"/>
  <c r="D1486" i="1"/>
  <c r="H1592" i="1"/>
  <c r="G1592" i="1"/>
  <c r="H1596" i="1"/>
  <c r="G1596" i="1"/>
  <c r="H1620" i="1"/>
  <c r="G1620" i="1"/>
  <c r="D49" i="4"/>
  <c r="F112" i="4"/>
  <c r="C108" i="1"/>
  <c r="D125" i="4"/>
  <c r="D259" i="1"/>
  <c r="E262" i="4"/>
  <c r="D258" i="1" s="1"/>
  <c r="F341" i="4"/>
  <c r="D321" i="4"/>
  <c r="C336" i="1"/>
  <c r="F362" i="4"/>
  <c r="D361" i="4"/>
  <c r="C357" i="1"/>
  <c r="F437" i="4"/>
  <c r="C431" i="1"/>
  <c r="D466" i="4"/>
  <c r="F491" i="4"/>
  <c r="F497" i="4"/>
  <c r="C491" i="1"/>
  <c r="F514" i="4"/>
  <c r="C508" i="1"/>
  <c r="F532" i="4"/>
  <c r="C526" i="1"/>
  <c r="F571" i="4"/>
  <c r="C565" i="1"/>
  <c r="F603" i="4"/>
  <c r="C597" i="1"/>
  <c r="F19" i="5"/>
  <c r="C1024" i="1"/>
  <c r="E135" i="5"/>
  <c r="D1140" i="1" s="1"/>
  <c r="D1141" i="1"/>
  <c r="H339" i="9"/>
  <c r="D1223" i="1"/>
  <c r="E255" i="5"/>
  <c r="D1260" i="1"/>
  <c r="H1578" i="1"/>
  <c r="I1578" i="1" s="1"/>
  <c r="G1579" i="1"/>
  <c r="I1579" i="1" s="1"/>
  <c r="J1579" i="1"/>
  <c r="H1580" i="1"/>
  <c r="I1580" i="1" s="1"/>
  <c r="G1581" i="1"/>
  <c r="I1581" i="1" s="1"/>
  <c r="J1581" i="1"/>
  <c r="H1584" i="1"/>
  <c r="G1584" i="1"/>
  <c r="H1600" i="1"/>
  <c r="G1600" i="1"/>
  <c r="H1604" i="1"/>
  <c r="G1604" i="1"/>
  <c r="H1624" i="1"/>
  <c r="G1624" i="1"/>
  <c r="H1632" i="1"/>
  <c r="G1632" i="1"/>
  <c r="H1636" i="1"/>
  <c r="G1636" i="1"/>
  <c r="H1640" i="1"/>
  <c r="G1640" i="1"/>
  <c r="H1644" i="1"/>
  <c r="G1644" i="1"/>
  <c r="H1648" i="1"/>
  <c r="G1648" i="1"/>
  <c r="H1652" i="1"/>
  <c r="G1652" i="1"/>
  <c r="H1656" i="1"/>
  <c r="G1656" i="1"/>
  <c r="H1660" i="1"/>
  <c r="G1660" i="1"/>
  <c r="H1664" i="1"/>
  <c r="G1664" i="1"/>
  <c r="H1668" i="1"/>
  <c r="G1668" i="1"/>
  <c r="H1672" i="1"/>
  <c r="G1672" i="1"/>
  <c r="H1676" i="1"/>
  <c r="G1676" i="1"/>
  <c r="H1680" i="1"/>
  <c r="G1680" i="1"/>
  <c r="H1684" i="1"/>
  <c r="G1684" i="1"/>
  <c r="E49" i="4"/>
  <c r="D45" i="1" s="1"/>
  <c r="F83" i="4"/>
  <c r="D82" i="4"/>
  <c r="F107" i="4"/>
  <c r="D106" i="4"/>
  <c r="F160" i="4"/>
  <c r="F170" i="4"/>
  <c r="F231" i="4"/>
  <c r="D230" i="4"/>
  <c r="E309" i="4"/>
  <c r="E648" i="4"/>
  <c r="D642" i="1" s="1"/>
  <c r="D431" i="4"/>
  <c r="F523" i="4"/>
  <c r="D522" i="4"/>
  <c r="D597" i="4"/>
  <c r="E12" i="5"/>
  <c r="D1017" i="1" s="1"/>
  <c r="F35" i="5"/>
  <c r="F71" i="5"/>
  <c r="D70" i="5"/>
  <c r="D129" i="6"/>
  <c r="F130" i="6"/>
  <c r="D38" i="7"/>
  <c r="C1572" i="1"/>
  <c r="D44" i="8"/>
  <c r="C1583" i="1"/>
  <c r="G1564" i="1"/>
  <c r="I1564" i="1" s="1"/>
  <c r="J1564" i="1"/>
  <c r="H1565" i="1"/>
  <c r="G1566" i="1"/>
  <c r="I1566" i="1" s="1"/>
  <c r="J1566" i="1"/>
  <c r="H1567" i="1"/>
  <c r="G1568" i="1"/>
  <c r="I1568" i="1" s="1"/>
  <c r="J1568" i="1"/>
  <c r="H1569" i="1"/>
  <c r="G1570" i="1"/>
  <c r="I1570" i="1" s="1"/>
  <c r="J1570" i="1"/>
  <c r="H1573" i="1"/>
  <c r="G1574" i="1"/>
  <c r="I1574" i="1" s="1"/>
  <c r="J1574" i="1"/>
  <c r="H1575" i="1"/>
  <c r="G1576" i="1"/>
  <c r="I1576" i="1" s="1"/>
  <c r="J1576" i="1"/>
  <c r="H1577" i="1"/>
  <c r="H1588" i="1"/>
  <c r="G1588" i="1"/>
  <c r="H1608" i="1"/>
  <c r="G1608" i="1"/>
  <c r="E7" i="4"/>
  <c r="E82" i="4"/>
  <c r="D78" i="1" s="1"/>
  <c r="E106" i="4"/>
  <c r="D102" i="1" s="1"/>
  <c r="F134" i="4"/>
  <c r="F154" i="4"/>
  <c r="E164" i="4"/>
  <c r="D160" i="1" s="1"/>
  <c r="E522" i="4"/>
  <c r="D516" i="1" s="1"/>
  <c r="E571" i="4"/>
  <c r="D565" i="1" s="1"/>
  <c r="F29" i="5"/>
  <c r="F136" i="5"/>
  <c r="D135" i="5"/>
  <c r="F186" i="5"/>
  <c r="D178" i="5"/>
  <c r="G339" i="9"/>
  <c r="F219" i="5"/>
  <c r="D141" i="6"/>
  <c r="F5" i="6"/>
  <c r="G346" i="9"/>
  <c r="E346" i="9" s="1"/>
  <c r="G314" i="9"/>
  <c r="E314" i="9" s="1"/>
  <c r="B314" i="9" s="1"/>
  <c r="D88" i="5"/>
  <c r="H336" i="9"/>
  <c r="E177" i="5"/>
  <c r="D203" i="5"/>
  <c r="F204" i="5"/>
  <c r="E5" i="7"/>
  <c r="D51" i="8"/>
  <c r="C1628" i="1" s="1"/>
  <c r="G203" i="9"/>
  <c r="E203" i="9" s="1"/>
  <c r="B203" i="9" s="1"/>
  <c r="E156" i="9"/>
  <c r="B156" i="9" s="1"/>
  <c r="G315" i="9"/>
  <c r="G316" i="9"/>
  <c r="E316" i="9" s="1"/>
  <c r="B316" i="9" s="1"/>
  <c r="F150" i="5"/>
  <c r="D251" i="5"/>
  <c r="F277" i="5"/>
  <c r="D274" i="5"/>
  <c r="D35" i="6"/>
  <c r="F36" i="6"/>
  <c r="G183" i="9"/>
  <c r="E183" i="9" s="1"/>
  <c r="B183" i="9" s="1"/>
  <c r="G191" i="9"/>
  <c r="E191" i="9" s="1"/>
  <c r="B191" i="9" s="1"/>
  <c r="G199" i="9"/>
  <c r="E199" i="9" s="1"/>
  <c r="B199" i="9" s="1"/>
  <c r="B90" i="9"/>
  <c r="B92" i="9"/>
  <c r="E95" i="9"/>
  <c r="B95" i="9" s="1"/>
  <c r="B107" i="9"/>
  <c r="B123" i="9"/>
  <c r="B139" i="9"/>
  <c r="F298" i="9"/>
  <c r="B132" i="9"/>
  <c r="G187" i="9"/>
  <c r="E187" i="9" s="1"/>
  <c r="B187" i="9" s="1"/>
  <c r="G195" i="9"/>
  <c r="E195" i="9" s="1"/>
  <c r="B195" i="9" s="1"/>
  <c r="E337" i="9"/>
  <c r="B337" i="9" s="1"/>
  <c r="H310" i="9"/>
  <c r="G310" i="9"/>
  <c r="H309" i="9"/>
  <c r="M228" i="9"/>
  <c r="G309" i="9"/>
  <c r="E309" i="9" s="1"/>
  <c r="B309" i="9" s="1"/>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4" i="9"/>
  <c r="E204" i="9" s="1"/>
  <c r="B204" i="9" s="1"/>
  <c r="G200" i="9"/>
  <c r="E200" i="9" s="1"/>
  <c r="B200" i="9" s="1"/>
  <c r="G196" i="9"/>
  <c r="E196" i="9" s="1"/>
  <c r="B196" i="9" s="1"/>
  <c r="G192" i="9"/>
  <c r="E192" i="9" s="1"/>
  <c r="B192" i="9" s="1"/>
  <c r="G188" i="9"/>
  <c r="E188" i="9" s="1"/>
  <c r="B188" i="9" s="1"/>
  <c r="G184" i="9"/>
  <c r="E184" i="9" s="1"/>
  <c r="B184" i="9" s="1"/>
  <c r="H180" i="9"/>
  <c r="H179" i="9"/>
  <c r="G205" i="9"/>
  <c r="E205" i="9" s="1"/>
  <c r="B205" i="9" s="1"/>
  <c r="G201" i="9"/>
  <c r="E201" i="9" s="1"/>
  <c r="B201" i="9" s="1"/>
  <c r="G197" i="9"/>
  <c r="E197" i="9" s="1"/>
  <c r="B197" i="9" s="1"/>
  <c r="G193" i="9"/>
  <c r="E193" i="9" s="1"/>
  <c r="B193" i="9" s="1"/>
  <c r="G189" i="9"/>
  <c r="E189" i="9" s="1"/>
  <c r="B189" i="9" s="1"/>
  <c r="G185" i="9"/>
  <c r="E185" i="9" s="1"/>
  <c r="B185"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206" i="9"/>
  <c r="E206" i="9" s="1"/>
  <c r="B206" i="9" s="1"/>
  <c r="G202" i="9"/>
  <c r="E202" i="9" s="1"/>
  <c r="B202" i="9" s="1"/>
  <c r="G198" i="9"/>
  <c r="E198" i="9" s="1"/>
  <c r="B198" i="9" s="1"/>
  <c r="G194" i="9"/>
  <c r="E194" i="9" s="1"/>
  <c r="B194" i="9" s="1"/>
  <c r="G190" i="9"/>
  <c r="E190" i="9" s="1"/>
  <c r="B190" i="9" s="1"/>
  <c r="G186" i="9"/>
  <c r="E186" i="9" s="1"/>
  <c r="B186" i="9" s="1"/>
  <c r="G182" i="9"/>
  <c r="E182" i="9" s="1"/>
  <c r="B182" i="9" s="1"/>
  <c r="I10" i="9"/>
  <c r="E89" i="9"/>
  <c r="B89" i="9" s="1"/>
  <c r="E103" i="9"/>
  <c r="B103" i="9" s="1"/>
  <c r="B115" i="9"/>
  <c r="B131" i="9"/>
  <c r="B148" i="9"/>
  <c r="B155" i="9"/>
  <c r="G207" i="9"/>
  <c r="E207" i="9" s="1"/>
  <c r="B207" i="9" s="1"/>
  <c r="B229" i="9"/>
  <c r="B245" i="9"/>
  <c r="B231" i="9"/>
  <c r="B232" i="9"/>
  <c r="B235" i="9"/>
  <c r="B236" i="9"/>
  <c r="B239" i="9"/>
  <c r="B240" i="9"/>
  <c r="B243" i="9"/>
  <c r="B244" i="9"/>
  <c r="B247" i="9"/>
  <c r="B248" i="9"/>
  <c r="B251" i="9"/>
  <c r="B252" i="9"/>
  <c r="B255" i="9"/>
  <c r="B263" i="9"/>
  <c r="B271" i="9"/>
  <c r="B279" i="9"/>
  <c r="B287" i="9"/>
  <c r="E311" i="9"/>
  <c r="B311" i="9" s="1"/>
  <c r="B317" i="9"/>
  <c r="E323" i="9"/>
  <c r="B323" i="9" s="1"/>
  <c r="E331" i="9"/>
  <c r="B331" i="9" s="1"/>
  <c r="E335" i="9"/>
  <c r="B335" i="9" s="1"/>
  <c r="E111" i="9"/>
  <c r="B111" i="9" s="1"/>
  <c r="E119" i="9"/>
  <c r="B119" i="9" s="1"/>
  <c r="E127" i="9"/>
  <c r="B127" i="9" s="1"/>
  <c r="E135" i="9"/>
  <c r="B135" i="9" s="1"/>
  <c r="E143" i="9"/>
  <c r="B143" i="9" s="1"/>
  <c r="E151" i="9"/>
  <c r="B151" i="9" s="1"/>
  <c r="B261" i="9"/>
  <c r="B269" i="9"/>
  <c r="B277" i="9"/>
  <c r="B285" i="9"/>
  <c r="B303" i="9"/>
  <c r="B313" i="9"/>
  <c r="B321" i="9"/>
  <c r="B329" i="9"/>
  <c r="I1542" i="1" l="1"/>
  <c r="F141" i="6"/>
  <c r="C1537" i="1"/>
  <c r="H31" i="3"/>
  <c r="E6" i="4"/>
  <c r="D3" i="1"/>
  <c r="H508" i="1"/>
  <c r="G508" i="1"/>
  <c r="F321" i="4"/>
  <c r="C316" i="1"/>
  <c r="E535" i="4"/>
  <c r="D530" i="1"/>
  <c r="H530" i="1" s="1"/>
  <c r="H269" i="1"/>
  <c r="G269" i="1"/>
  <c r="G1495" i="1"/>
  <c r="H1495" i="1"/>
  <c r="F629" i="4"/>
  <c r="C623" i="1"/>
  <c r="G642" i="1"/>
  <c r="H642" i="1"/>
  <c r="F164" i="4"/>
  <c r="C160" i="1"/>
  <c r="H32" i="1"/>
  <c r="G32" i="1"/>
  <c r="H285" i="1"/>
  <c r="G285" i="1"/>
  <c r="H212" i="1"/>
  <c r="G212" i="1"/>
  <c r="C1255" i="1"/>
  <c r="H25" i="3"/>
  <c r="C1093" i="1"/>
  <c r="F88" i="5"/>
  <c r="G336" i="9"/>
  <c r="E336" i="9" s="1"/>
  <c r="B336" i="9" s="1"/>
  <c r="D177" i="5"/>
  <c r="F178" i="5"/>
  <c r="C1182" i="1"/>
  <c r="I39" i="3"/>
  <c r="C1621" i="1"/>
  <c r="C226" i="1"/>
  <c r="F230" i="4"/>
  <c r="F106" i="4"/>
  <c r="C102" i="1"/>
  <c r="H357" i="1"/>
  <c r="G357" i="1"/>
  <c r="F125" i="4"/>
  <c r="C121" i="1"/>
  <c r="G1486" i="1"/>
  <c r="H1486" i="1"/>
  <c r="G583" i="1"/>
  <c r="H583" i="1"/>
  <c r="D355" i="1"/>
  <c r="F202" i="4"/>
  <c r="C198" i="1"/>
  <c r="D1537" i="1"/>
  <c r="I31" i="3"/>
  <c r="G464" i="1"/>
  <c r="H464" i="1"/>
  <c r="H388" i="1"/>
  <c r="G388" i="1"/>
  <c r="D1152" i="1"/>
  <c r="F147" i="5"/>
  <c r="H1013" i="1"/>
  <c r="G1013" i="1"/>
  <c r="D6" i="4"/>
  <c r="I1565" i="1"/>
  <c r="F35" i="6"/>
  <c r="C1431" i="1"/>
  <c r="H28" i="3"/>
  <c r="G338" i="9"/>
  <c r="E338" i="9" s="1"/>
  <c r="B338" i="9" s="1"/>
  <c r="C1207" i="1"/>
  <c r="F203" i="5"/>
  <c r="G348" i="9"/>
  <c r="E348" i="9" s="1"/>
  <c r="F129" i="6"/>
  <c r="C1525" i="1"/>
  <c r="D430" i="4"/>
  <c r="C425" i="1"/>
  <c r="F431" i="4"/>
  <c r="H1260" i="1"/>
  <c r="G1260" i="1"/>
  <c r="H1141" i="1"/>
  <c r="G1141" i="1"/>
  <c r="H597" i="1"/>
  <c r="G597" i="1"/>
  <c r="D535" i="4"/>
  <c r="F466" i="4"/>
  <c r="C460" i="1"/>
  <c r="D360" i="4"/>
  <c r="F361" i="4"/>
  <c r="C356" i="1"/>
  <c r="H108" i="1"/>
  <c r="G108" i="1"/>
  <c r="G531" i="1"/>
  <c r="H531" i="1"/>
  <c r="D424" i="1"/>
  <c r="E639" i="4"/>
  <c r="D633" i="1" s="1"/>
  <c r="G344" i="1"/>
  <c r="H344" i="1"/>
  <c r="H150" i="1"/>
  <c r="G150" i="1"/>
  <c r="H199" i="1"/>
  <c r="G199" i="1"/>
  <c r="H122" i="1"/>
  <c r="G122" i="1"/>
  <c r="I1553" i="1"/>
  <c r="F89" i="6"/>
  <c r="C1485" i="1"/>
  <c r="H627" i="1"/>
  <c r="G627" i="1"/>
  <c r="F373" i="4"/>
  <c r="C368" i="1"/>
  <c r="G258" i="1"/>
  <c r="H258" i="1"/>
  <c r="G1623" i="1"/>
  <c r="H1623" i="1"/>
  <c r="G1061" i="1"/>
  <c r="H1061" i="1"/>
  <c r="G1018" i="1"/>
  <c r="H1018" i="1"/>
  <c r="E7" i="5"/>
  <c r="H305" i="1"/>
  <c r="G305" i="1"/>
  <c r="H19" i="9"/>
  <c r="E19" i="9" s="1"/>
  <c r="B19" i="9" s="1"/>
  <c r="F274" i="5"/>
  <c r="C1278" i="1"/>
  <c r="H1628" i="1"/>
  <c r="G1628" i="1"/>
  <c r="D1181" i="1"/>
  <c r="I24" i="3"/>
  <c r="B346" i="9"/>
  <c r="E345" i="9"/>
  <c r="I10" i="3" s="1"/>
  <c r="F135" i="5"/>
  <c r="C1140" i="1"/>
  <c r="H1572" i="1"/>
  <c r="G1572" i="1"/>
  <c r="F70" i="5"/>
  <c r="C1075" i="1"/>
  <c r="D69" i="5"/>
  <c r="C591" i="1"/>
  <c r="F597" i="4"/>
  <c r="F82" i="4"/>
  <c r="C78" i="1"/>
  <c r="D1259" i="1"/>
  <c r="E251" i="5"/>
  <c r="E176" i="5" s="1"/>
  <c r="D1180" i="1" s="1"/>
  <c r="G526" i="1"/>
  <c r="H526" i="1"/>
  <c r="G491" i="1"/>
  <c r="H491" i="1"/>
  <c r="H431" i="1"/>
  <c r="G431" i="1"/>
  <c r="G578" i="1"/>
  <c r="H578" i="1"/>
  <c r="H439" i="1"/>
  <c r="G439" i="1"/>
  <c r="H369" i="1"/>
  <c r="G369" i="1"/>
  <c r="E152" i="4"/>
  <c r="D149" i="1"/>
  <c r="G149" i="1" s="1"/>
  <c r="I1575" i="1"/>
  <c r="H233" i="1"/>
  <c r="G233" i="1"/>
  <c r="H137" i="1"/>
  <c r="G137" i="1"/>
  <c r="G467" i="1"/>
  <c r="H467" i="1"/>
  <c r="F262" i="4"/>
  <c r="H149" i="1"/>
  <c r="G24" i="9"/>
  <c r="E24" i="9" s="1"/>
  <c r="I1559" i="1"/>
  <c r="D45" i="8"/>
  <c r="K1481" i="9" s="1"/>
  <c r="E69" i="5"/>
  <c r="F12" i="5"/>
  <c r="D7" i="5"/>
  <c r="C1017" i="1"/>
  <c r="H485" i="1"/>
  <c r="G485" i="1"/>
  <c r="D308" i="4"/>
  <c r="C304" i="1"/>
  <c r="F309" i="4"/>
  <c r="G242" i="1"/>
  <c r="H242" i="1"/>
  <c r="H125" i="1"/>
  <c r="G125" i="1"/>
  <c r="F228" i="9"/>
  <c r="B228" i="9" s="1"/>
  <c r="E310" i="9"/>
  <c r="B310" i="9" s="1"/>
  <c r="E315" i="9"/>
  <c r="B315" i="9" s="1"/>
  <c r="D1538" i="1"/>
  <c r="I33" i="3"/>
  <c r="E339" i="9"/>
  <c r="B339" i="9" s="1"/>
  <c r="G1583" i="1"/>
  <c r="H1583" i="1"/>
  <c r="C1571" i="1"/>
  <c r="H35" i="3"/>
  <c r="C516" i="1"/>
  <c r="F522" i="4"/>
  <c r="D304" i="1"/>
  <c r="E308" i="4"/>
  <c r="E418" i="4" s="1"/>
  <c r="D413" i="1" s="1"/>
  <c r="H1223" i="1"/>
  <c r="G1223" i="1"/>
  <c r="H1024" i="1"/>
  <c r="G1024" i="1"/>
  <c r="G565" i="1"/>
  <c r="H565" i="1"/>
  <c r="H336" i="1"/>
  <c r="G336" i="1"/>
  <c r="G259" i="1"/>
  <c r="H259" i="1"/>
  <c r="F49" i="4"/>
  <c r="C45" i="1"/>
  <c r="I1567" i="1"/>
  <c r="H3" i="1"/>
  <c r="G3" i="1"/>
  <c r="C136" i="1"/>
  <c r="F140" i="4"/>
  <c r="I1551" i="1"/>
  <c r="H1401" i="1"/>
  <c r="G1401" i="1"/>
  <c r="G624" i="1"/>
  <c r="H624" i="1"/>
  <c r="H461" i="1"/>
  <c r="G461" i="1"/>
  <c r="H407" i="1"/>
  <c r="G407" i="1"/>
  <c r="H349" i="1"/>
  <c r="G349" i="1"/>
  <c r="H161" i="1"/>
  <c r="G161" i="1"/>
  <c r="D152" i="4"/>
  <c r="I1561" i="1"/>
  <c r="G35" i="1"/>
  <c r="H35" i="1"/>
  <c r="G1155" i="1"/>
  <c r="H1155" i="1"/>
  <c r="H1087" i="1"/>
  <c r="G1087" i="1"/>
  <c r="H1068" i="1"/>
  <c r="G1068" i="1"/>
  <c r="G1046" i="1"/>
  <c r="H1046" i="1"/>
  <c r="G530" i="1"/>
  <c r="G423" i="1"/>
  <c r="H423" i="1"/>
  <c r="I1546" i="1"/>
  <c r="I1569" i="1"/>
  <c r="G516" i="1" l="1"/>
  <c r="H516" i="1"/>
  <c r="H304" i="1"/>
  <c r="G304" i="1"/>
  <c r="H1017" i="1"/>
  <c r="G1017" i="1"/>
  <c r="H591" i="1"/>
  <c r="G591" i="1"/>
  <c r="D1012" i="1"/>
  <c r="E6" i="5"/>
  <c r="I22" i="3"/>
  <c r="F360" i="4"/>
  <c r="C355" i="1"/>
  <c r="D418" i="4"/>
  <c r="D639" i="4"/>
  <c r="F430" i="4"/>
  <c r="C424" i="1"/>
  <c r="D422" i="4"/>
  <c r="F6" i="4"/>
  <c r="H17" i="3"/>
  <c r="C2" i="1"/>
  <c r="H1152" i="1"/>
  <c r="G1152" i="1"/>
  <c r="H1093" i="1"/>
  <c r="G1093" i="1"/>
  <c r="G136" i="1"/>
  <c r="H136" i="1"/>
  <c r="G45" i="1"/>
  <c r="H45" i="1"/>
  <c r="F7" i="5"/>
  <c r="D6" i="5"/>
  <c r="C1012" i="1"/>
  <c r="H22" i="3"/>
  <c r="H78" i="1"/>
  <c r="G78" i="1"/>
  <c r="G368" i="1"/>
  <c r="H368" i="1"/>
  <c r="H1485" i="1"/>
  <c r="G1485" i="1"/>
  <c r="G460" i="1"/>
  <c r="H460" i="1"/>
  <c r="H1525" i="1"/>
  <c r="G1525" i="1"/>
  <c r="H1431" i="1"/>
  <c r="G1431" i="1"/>
  <c r="H9" i="3"/>
  <c r="D176" i="5"/>
  <c r="C1181" i="1"/>
  <c r="H24" i="3"/>
  <c r="F177" i="5"/>
  <c r="B24" i="9"/>
  <c r="E299" i="4"/>
  <c r="D148" i="1"/>
  <c r="I18" i="3"/>
  <c r="H1075" i="1"/>
  <c r="G1075" i="1"/>
  <c r="H356" i="1"/>
  <c r="G356" i="1"/>
  <c r="H1207" i="1"/>
  <c r="G1207" i="1"/>
  <c r="H226" i="1"/>
  <c r="G226" i="1"/>
  <c r="E640" i="4"/>
  <c r="D634" i="1" s="1"/>
  <c r="D529" i="1"/>
  <c r="H1537" i="1"/>
  <c r="G1537" i="1"/>
  <c r="C1622" i="1"/>
  <c r="I40" i="3"/>
  <c r="H1259" i="1"/>
  <c r="G1259" i="1"/>
  <c r="E347" i="9"/>
  <c r="B348" i="9"/>
  <c r="E422" i="4"/>
  <c r="I17" i="3"/>
  <c r="D2" i="1"/>
  <c r="E417" i="4"/>
  <c r="D412" i="1" s="1"/>
  <c r="D303" i="1"/>
  <c r="D417" i="4"/>
  <c r="F308" i="4"/>
  <c r="C303" i="1"/>
  <c r="F69" i="5"/>
  <c r="C1074" i="1"/>
  <c r="H23" i="3"/>
  <c r="G344" i="9"/>
  <c r="E344" i="9" s="1"/>
  <c r="B344" i="9" s="1"/>
  <c r="C148" i="1"/>
  <c r="D299" i="4"/>
  <c r="H18" i="3"/>
  <c r="F152" i="4"/>
  <c r="H1571" i="1"/>
  <c r="G1571" i="1"/>
  <c r="H1140" i="1"/>
  <c r="G1140" i="1"/>
  <c r="G1538" i="1"/>
  <c r="H1538" i="1"/>
  <c r="D1074" i="1"/>
  <c r="I23" i="3"/>
  <c r="D1255" i="1"/>
  <c r="G1255" i="1" s="1"/>
  <c r="I25" i="3"/>
  <c r="H1278" i="1"/>
  <c r="G1278" i="1"/>
  <c r="F535" i="4"/>
  <c r="D640" i="4"/>
  <c r="C529" i="1"/>
  <c r="G425" i="1"/>
  <c r="H425" i="1"/>
  <c r="G343" i="9"/>
  <c r="E343" i="9" s="1"/>
  <c r="G198" i="1"/>
  <c r="H198" i="1"/>
  <c r="G121" i="1"/>
  <c r="H121" i="1"/>
  <c r="H102" i="1"/>
  <c r="G102" i="1"/>
  <c r="H1621" i="1"/>
  <c r="G1621" i="1"/>
  <c r="H1182" i="1"/>
  <c r="G1182" i="1"/>
  <c r="F251" i="5"/>
  <c r="G160" i="1"/>
  <c r="H160" i="1"/>
  <c r="G623" i="1"/>
  <c r="H623" i="1"/>
  <c r="G316" i="1"/>
  <c r="H316" i="1"/>
  <c r="E342" i="9" l="1"/>
  <c r="B343" i="9"/>
  <c r="F640" i="4"/>
  <c r="C634" i="1"/>
  <c r="D301" i="4"/>
  <c r="F299" i="4"/>
  <c r="D423" i="4"/>
  <c r="C295" i="1"/>
  <c r="H1074" i="1"/>
  <c r="G1074" i="1"/>
  <c r="F417" i="4"/>
  <c r="C412" i="1"/>
  <c r="G1622" i="1"/>
  <c r="H1622" i="1"/>
  <c r="E424" i="4"/>
  <c r="D419" i="1" s="1"/>
  <c r="D417" i="1"/>
  <c r="E643" i="4"/>
  <c r="E423" i="4"/>
  <c r="E301" i="4"/>
  <c r="D297" i="1" s="1"/>
  <c r="D295" i="1"/>
  <c r="D643" i="4"/>
  <c r="C417" i="1"/>
  <c r="F422" i="4"/>
  <c r="F639" i="4"/>
  <c r="C633" i="1"/>
  <c r="H303" i="1"/>
  <c r="G303" i="1"/>
  <c r="E300" i="4"/>
  <c r="D296" i="1" s="1"/>
  <c r="H1255" i="1"/>
  <c r="G1181" i="1"/>
  <c r="H1181" i="1"/>
  <c r="G1012" i="1"/>
  <c r="H1012" i="1"/>
  <c r="H2" i="1"/>
  <c r="G2" i="1"/>
  <c r="F418" i="4"/>
  <c r="C413" i="1"/>
  <c r="H299" i="9"/>
  <c r="D1011" i="1"/>
  <c r="K3" i="9"/>
  <c r="I9" i="3"/>
  <c r="H148" i="1"/>
  <c r="G148" i="1"/>
  <c r="D300" i="4"/>
  <c r="H11" i="3"/>
  <c r="H529" i="1"/>
  <c r="G529" i="1"/>
  <c r="C1180" i="1"/>
  <c r="F176" i="5"/>
  <c r="G299" i="9"/>
  <c r="F6" i="5"/>
  <c r="G306" i="9"/>
  <c r="E306" i="9" s="1"/>
  <c r="B306" i="9" s="1"/>
  <c r="C1011" i="1"/>
  <c r="H424" i="1"/>
  <c r="G424" i="1"/>
  <c r="G355" i="1"/>
  <c r="H355" i="1"/>
  <c r="E299" i="9" l="1"/>
  <c r="H8" i="3"/>
  <c r="H1011" i="1"/>
  <c r="G1011" i="1"/>
  <c r="G413" i="1"/>
  <c r="H413" i="1"/>
  <c r="H412" i="1"/>
  <c r="G412" i="1"/>
  <c r="H295" i="1"/>
  <c r="G295" i="1"/>
  <c r="H634" i="1"/>
  <c r="G634" i="1"/>
  <c r="H417" i="1"/>
  <c r="G417" i="1"/>
  <c r="D644" i="4"/>
  <c r="F423" i="4"/>
  <c r="C418" i="1"/>
  <c r="D425" i="4"/>
  <c r="G20" i="9"/>
  <c r="E20" i="9" s="1"/>
  <c r="B20" i="9" s="1"/>
  <c r="H633" i="1"/>
  <c r="G633" i="1"/>
  <c r="D424" i="4"/>
  <c r="E644" i="4"/>
  <c r="D418" i="1"/>
  <c r="E425" i="4"/>
  <c r="D420" i="1" s="1"/>
  <c r="H20" i="9"/>
  <c r="N3" i="9"/>
  <c r="I11" i="3"/>
  <c r="H1180" i="1"/>
  <c r="G1180" i="1"/>
  <c r="F300" i="4"/>
  <c r="C296" i="1"/>
  <c r="B299" i="9"/>
  <c r="F643" i="4"/>
  <c r="C637" i="1"/>
  <c r="D637" i="1"/>
  <c r="C297" i="1"/>
  <c r="F301" i="4"/>
  <c r="M3" i="9" l="1"/>
  <c r="E646" i="4"/>
  <c r="D638" i="1"/>
  <c r="D646" i="4"/>
  <c r="C638" i="1"/>
  <c r="F644" i="4"/>
  <c r="E645" i="4"/>
  <c r="F424" i="4"/>
  <c r="C419" i="1"/>
  <c r="F425" i="4"/>
  <c r="C420" i="1"/>
  <c r="D645" i="4"/>
  <c r="H418" i="1"/>
  <c r="G418" i="1"/>
  <c r="H297" i="1"/>
  <c r="G297" i="1"/>
  <c r="H637" i="1"/>
  <c r="G637" i="1"/>
  <c r="G296" i="1"/>
  <c r="H296" i="1"/>
  <c r="G420" i="1" l="1"/>
  <c r="H420" i="1"/>
  <c r="E649" i="4"/>
  <c r="D639" i="1"/>
  <c r="H419" i="1"/>
  <c r="G419" i="1"/>
  <c r="H638" i="1"/>
  <c r="G638" i="1"/>
  <c r="D640" i="1"/>
  <c r="E650" i="4"/>
  <c r="F645" i="4"/>
  <c r="D649" i="4"/>
  <c r="C639" i="1"/>
  <c r="F646" i="4"/>
  <c r="C640" i="1"/>
  <c r="D650" i="4"/>
  <c r="H334" i="9"/>
  <c r="G334" i="9"/>
  <c r="E334" i="9" l="1"/>
  <c r="F650" i="4"/>
  <c r="C644" i="1"/>
  <c r="H20" i="3"/>
  <c r="F649" i="4"/>
  <c r="C643" i="1"/>
  <c r="H19" i="3"/>
  <c r="H640" i="1"/>
  <c r="G640" i="1"/>
  <c r="B334" i="9"/>
  <c r="E298" i="9"/>
  <c r="I8" i="3" s="1"/>
  <c r="D644" i="1"/>
  <c r="I20" i="3"/>
  <c r="G297" i="9"/>
  <c r="E297" i="9" s="1"/>
  <c r="B297" i="9" s="1"/>
  <c r="D643" i="1"/>
  <c r="I19" i="3"/>
  <c r="H639" i="1"/>
  <c r="G639" i="1"/>
  <c r="G644" i="1" l="1"/>
  <c r="H644" i="1"/>
  <c r="G643" i="1"/>
  <c r="H643" i="1"/>
  <c r="H7" i="3"/>
  <c r="J3" i="9" l="1"/>
  <c r="G295" i="9" l="1"/>
  <c r="L293" i="9"/>
  <c r="F293" i="9" s="1"/>
  <c r="H295" i="9"/>
  <c r="H18" i="9"/>
  <c r="G18" i="9"/>
  <c r="G17" i="9"/>
  <c r="K5" i="9"/>
  <c r="J10" i="9"/>
  <c r="M16" i="9"/>
  <c r="G22" i="9"/>
  <c r="K6" i="9"/>
  <c r="J11" i="9"/>
  <c r="I17" i="9"/>
  <c r="H22" i="9"/>
  <c r="I5" i="9"/>
  <c r="K11" i="9"/>
  <c r="H16" i="9"/>
  <c r="I6" i="9"/>
  <c r="K12" i="9"/>
  <c r="J6" i="9"/>
  <c r="I11" i="9"/>
  <c r="H17" i="9"/>
  <c r="J7" i="9"/>
  <c r="I12" i="9"/>
  <c r="E12" i="9" s="1"/>
  <c r="B12" i="9" s="1"/>
  <c r="K7" i="9"/>
  <c r="J12" i="9"/>
  <c r="J17" i="9"/>
  <c r="K8" i="9"/>
  <c r="J13" i="9"/>
  <c r="I7" i="9"/>
  <c r="K13" i="9"/>
  <c r="I8" i="9"/>
  <c r="E8" i="9" s="1"/>
  <c r="B8" i="9" s="1"/>
  <c r="M15" i="9"/>
  <c r="J8" i="9"/>
  <c r="I13" i="9"/>
  <c r="J9" i="9"/>
  <c r="H15" i="9"/>
  <c r="L15" i="9"/>
  <c r="J5" i="9"/>
  <c r="L16" i="9"/>
  <c r="F16" i="9" s="1"/>
  <c r="K9" i="9"/>
  <c r="G21" i="9"/>
  <c r="K10" i="9"/>
  <c r="G16" i="9"/>
  <c r="E16" i="9" s="1"/>
  <c r="B16" i="9" s="1"/>
  <c r="H21" i="9"/>
  <c r="I9" i="9"/>
  <c r="G15" i="9"/>
  <c r="E15" i="9" s="1"/>
  <c r="E10" i="9" l="1"/>
  <c r="B10" i="9" s="1"/>
  <c r="E13" i="9"/>
  <c r="B13" i="9" s="1"/>
  <c r="E21" i="9"/>
  <c r="B21" i="9" s="1"/>
  <c r="F15" i="9"/>
  <c r="B15" i="9" s="1"/>
  <c r="E5" i="9"/>
  <c r="E9" i="9"/>
  <c r="B9" i="9" s="1"/>
  <c r="E7" i="9"/>
  <c r="B7" i="9" s="1"/>
  <c r="E6" i="9"/>
  <c r="B6" i="9" s="1"/>
  <c r="E22" i="9"/>
  <c r="B22" i="9" s="1"/>
  <c r="E17" i="9"/>
  <c r="B17" i="9" s="1"/>
  <c r="B293" i="9"/>
  <c r="F23" i="9"/>
  <c r="E11" i="9"/>
  <c r="B11" i="9" s="1"/>
  <c r="E18" i="9"/>
  <c r="B18" i="9" s="1"/>
  <c r="E295" i="9"/>
  <c r="F14" i="9" l="1"/>
  <c r="E14" i="9"/>
  <c r="I13" i="3" s="1"/>
  <c r="F3" i="9"/>
  <c r="B295" i="9"/>
  <c r="E23" i="9"/>
  <c r="I7" i="3" s="1"/>
  <c r="E4" i="9"/>
  <c r="B5" i="9"/>
  <c r="E3" i="9" l="1"/>
</calcChain>
</file>

<file path=xl/sharedStrings.xml><?xml version="1.0" encoding="utf-8"?>
<sst xmlns="http://schemas.openxmlformats.org/spreadsheetml/2006/main" count="4733" uniqueCount="3656">
  <si>
    <t>Obveznik:</t>
  </si>
  <si>
    <t>7585 - DOM ZA STARIJE  OSOBE DUBROVNIK</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</si>
  <si>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</si>
  <si>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</si>
  <si>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</si>
  <si>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</si>
  <si>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</si>
  <si>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</si>
  <si>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</si>
  <si>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</si>
  <si>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</si>
  <si>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</si>
  <si>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</si>
  <si>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</si>
  <si>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</si>
  <si>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</si>
  <si>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</si>
  <si>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</si>
  <si>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</si>
  <si>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</si>
  <si>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</si>
  <si>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</si>
  <si>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</si>
  <si>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</si>
  <si>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</si>
  <si>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</si>
  <si>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</si>
  <si>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</si>
  <si>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</si>
  <si>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</si>
  <si>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</si>
  <si>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</si>
  <si>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</si>
  <si>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</si>
  <si>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</si>
  <si>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</si>
  <si>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</si>
  <si>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</si>
  <si>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</si>
  <si>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</si>
  <si>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</si>
  <si>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</si>
  <si>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</si>
  <si>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</si>
  <si>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</si>
  <si>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</si>
  <si>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</si>
  <si>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</si>
  <si>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</si>
  <si>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</si>
  <si>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</si>
  <si>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</si>
  <si>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</si>
  <si>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</si>
  <si>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</si>
  <si>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</si>
  <si>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</si>
  <si>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</si>
  <si>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</si>
  <si>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</si>
  <si>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</si>
  <si>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</si>
  <si>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</si>
  <si>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</si>
  <si>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</si>
  <si>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</si>
  <si>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</si>
  <si>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</si>
  <si>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</si>
  <si>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</si>
  <si>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</si>
  <si>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</si>
  <si>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</si>
  <si>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</si>
  <si>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</si>
  <si>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</si>
  <si>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</si>
  <si>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</si>
  <si>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</si>
  <si>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</si>
  <si>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</si>
  <si>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</si>
  <si>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</si>
  <si>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</si>
  <si>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</si>
  <si>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</si>
  <si>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</si>
  <si>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</si>
  <si>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</si>
  <si>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</si>
  <si>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</si>
  <si>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</si>
  <si>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</si>
  <si>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</si>
  <si>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</si>
  <si>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</si>
  <si>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</si>
  <si>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</si>
  <si>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</si>
  <si>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</si>
  <si>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</si>
  <si>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</si>
  <si>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</si>
  <si>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</si>
  <si>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</si>
  <si>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</si>
  <si>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</si>
  <si>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</si>
  <si>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</si>
  <si>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</si>
  <si>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</si>
  <si>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</si>
  <si>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</si>
  <si>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</si>
  <si>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</si>
  <si>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</si>
  <si>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</si>
  <si>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</si>
  <si>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</si>
  <si>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</si>
  <si>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</si>
  <si>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</si>
  <si>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</si>
  <si>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</si>
  <si>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</si>
  <si>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</si>
  <si>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</si>
  <si>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</si>
  <si>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</si>
  <si>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</si>
  <si>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</si>
  <si>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</si>
  <si>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</si>
  <si>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</si>
  <si>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</si>
  <si>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</si>
  <si>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</si>
  <si>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</si>
  <si>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</si>
  <si>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</si>
  <si>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</si>
  <si>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</si>
  <si>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</si>
  <si>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</si>
  <si>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</si>
  <si>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</si>
  <si>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</si>
  <si>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</si>
  <si>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</si>
  <si>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</si>
  <si>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</si>
  <si>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</si>
  <si>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</si>
  <si>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</si>
  <si>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</si>
  <si>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</si>
  <si>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</si>
  <si>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</si>
  <si>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</si>
  <si>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</si>
  <si>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</si>
  <si>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</si>
  <si>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</si>
  <si>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</si>
  <si>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</si>
  <si>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</si>
  <si>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</si>
  <si>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</si>
  <si>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</si>
  <si>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</si>
  <si>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</si>
  <si>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</si>
  <si>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</si>
  <si>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</si>
  <si>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</si>
  <si>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</si>
  <si>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</si>
  <si>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</si>
  <si>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</si>
  <si>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</si>
  <si>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</si>
  <si>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</si>
  <si>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</si>
  <si>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</si>
  <si>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</si>
  <si>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</si>
  <si>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</si>
  <si>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</si>
  <si>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</si>
  <si>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</si>
  <si>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</si>
  <si>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</si>
  <si>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</si>
  <si>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</si>
  <si>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</si>
  <si>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</si>
  <si>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</si>
  <si>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</si>
  <si>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</si>
  <si>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</si>
  <si>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</si>
  <si>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</si>
  <si>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</si>
  <si>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</si>
  <si>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</si>
  <si>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</si>
  <si>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</si>
  <si>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</si>
  <si>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</si>
  <si>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</si>
  <si>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</si>
  <si>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</si>
  <si>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</si>
  <si>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</si>
  <si>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</si>
  <si>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</si>
  <si>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</si>
  <si>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</si>
  <si>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</si>
  <si>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</si>
  <si>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</si>
  <si>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</si>
  <si>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</si>
  <si>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</si>
  <si>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</si>
  <si>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</si>
  <si>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</si>
  <si>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</si>
  <si>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</si>
  <si>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</si>
  <si>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</si>
  <si>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</si>
  <si>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</si>
  <si>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</si>
  <si>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</si>
  <si>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</si>
  <si>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</si>
  <si>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</si>
  <si>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</si>
  <si>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</si>
  <si>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</si>
  <si>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</si>
  <si>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</si>
  <si>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</si>
  <si>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</si>
  <si>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</si>
  <si>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</si>
  <si>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</si>
  <si>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</si>
  <si>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</si>
  <si>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</si>
  <si>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</si>
  <si>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</si>
  <si>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</si>
  <si>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</si>
  <si>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</si>
  <si>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</si>
  <si>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</si>
  <si>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</si>
  <si>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</si>
  <si>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</si>
  <si>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</si>
  <si>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</si>
  <si>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</si>
  <si>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</si>
  <si>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</si>
  <si>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</si>
  <si>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</si>
  <si>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</si>
  <si>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</si>
  <si>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</si>
  <si>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</si>
  <si>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</si>
  <si>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</si>
  <si>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</si>
  <si>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</si>
  <si>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</si>
  <si>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</si>
  <si>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</si>
  <si>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</si>
  <si>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</si>
  <si>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</si>
  <si>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</si>
  <si>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</si>
  <si>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</si>
  <si>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</si>
  <si>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</si>
  <si>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</si>
  <si>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</si>
  <si>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</si>
  <si>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</si>
  <si>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</si>
  <si>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</si>
  <si>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</si>
  <si>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</si>
  <si>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</si>
  <si>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</si>
  <si>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</si>
  <si>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</si>
  <si>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</si>
  <si>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</si>
  <si>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</si>
  <si>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</si>
  <si>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</si>
  <si>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</si>
  <si>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</si>
  <si>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</si>
  <si>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</si>
  <si>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</si>
  <si>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</si>
  <si>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</si>
  <si>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</si>
  <si>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</si>
  <si>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</si>
  <si>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</si>
  <si>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</si>
  <si>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</si>
  <si>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</si>
  <si>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</si>
  <si>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</si>
  <si>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</si>
  <si>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</si>
  <si>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</si>
  <si>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</si>
  <si>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</si>
  <si>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</si>
  <si>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</si>
  <si>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</si>
  <si>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</si>
  <si>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</si>
  <si>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</si>
  <si>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</si>
  <si>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</si>
  <si>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</si>
  <si>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</si>
  <si>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</si>
  <si>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</si>
  <si>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</si>
  <si>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</si>
  <si>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</si>
  <si>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</si>
  <si>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</si>
  <si>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</si>
  <si>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</si>
  <si>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</si>
  <si>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</si>
  <si>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</si>
  <si>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</si>
  <si>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</si>
  <si>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</si>
  <si>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</si>
  <si>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</si>
  <si>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</si>
  <si>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</si>
  <si>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</si>
  <si>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</si>
  <si>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</si>
  <si>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</si>
  <si>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</si>
  <si>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</si>
  <si>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</si>
  <si>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</si>
  <si>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</si>
  <si>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</si>
  <si>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</si>
  <si>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</si>
  <si>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</si>
  <si>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</si>
  <si>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</si>
  <si>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</si>
  <si>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</si>
  <si>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</si>
  <si>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</si>
  <si>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</si>
  <si>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</si>
  <si>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</si>
  <si>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</si>
  <si>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</si>
  <si>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</si>
  <si>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</si>
  <si>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</si>
  <si>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</si>
  <si>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</si>
  <si>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</si>
  <si>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</si>
  <si>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</si>
  <si>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</si>
  <si>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</si>
  <si>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</si>
  <si>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</si>
  <si>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</si>
  <si>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</si>
  <si>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</si>
  <si>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</si>
  <si>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</si>
  <si>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</si>
  <si>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</si>
  <si>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</si>
  <si>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</si>
  <si>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</si>
  <si>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</si>
  <si>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</si>
  <si>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</si>
  <si>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</si>
  <si>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</si>
  <si>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</si>
  <si>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</si>
  <si>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</si>
  <si>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</si>
  <si>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</si>
  <si>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</si>
  <si>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</si>
  <si>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</si>
  <si>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</si>
  <si>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</si>
  <si>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</si>
  <si>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</si>
  <si>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</si>
  <si>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</si>
  <si>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</si>
  <si>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</si>
  <si>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</si>
  <si>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</si>
  <si>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</si>
  <si>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</si>
  <si>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</si>
  <si>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</si>
  <si>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</si>
  <si>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</si>
  <si>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</si>
  <si>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</si>
  <si>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</si>
  <si>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</si>
  <si>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</si>
  <si>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</si>
  <si>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</si>
  <si>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</si>
  <si>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</si>
  <si>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</si>
  <si>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</si>
  <si>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</si>
  <si>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</si>
  <si>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</si>
  <si>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</si>
  <si>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</si>
  <si>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</si>
  <si>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</si>
  <si>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</si>
  <si>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</si>
  <si>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</si>
  <si>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</si>
  <si>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</si>
  <si>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</si>
  <si>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</si>
  <si>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</si>
  <si>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</si>
  <si>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</si>
  <si>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</si>
  <si>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</si>
  <si>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</si>
  <si>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</si>
  <si>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</si>
  <si>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</si>
  <si>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</si>
  <si>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</si>
  <si>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</si>
  <si>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</si>
  <si>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</si>
  <si>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</si>
  <si>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</si>
  <si>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</si>
  <si>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</si>
  <si>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</si>
  <si>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</si>
  <si>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</si>
  <si>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</si>
  <si>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</si>
  <si>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</si>
  <si>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</si>
  <si>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</si>
  <si>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</si>
  <si>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</si>
  <si>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</si>
  <si>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</si>
  <si>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</si>
  <si>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</si>
  <si>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</si>
  <si>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</si>
  <si>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</si>
  <si>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</si>
  <si>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</si>
  <si>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</si>
  <si>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</si>
  <si>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</si>
  <si>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</si>
  <si>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</si>
  <si>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</si>
  <si>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</si>
  <si>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</si>
  <si>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</si>
  <si>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</si>
  <si>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</si>
  <si>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</si>
  <si>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</si>
  <si>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</si>
  <si>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</si>
  <si>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</si>
  <si>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</si>
  <si>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</si>
  <si>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</si>
  <si>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</si>
  <si>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</si>
  <si>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</si>
  <si>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</si>
  <si>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</si>
  <si>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</si>
  <si>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</si>
  <si>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</si>
  <si>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</si>
  <si>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</si>
  <si>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</si>
  <si>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</si>
  <si>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</si>
  <si>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</si>
  <si>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</si>
  <si>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</si>
  <si>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</si>
  <si>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</si>
  <si>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</si>
  <si>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</si>
  <si>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</si>
  <si>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</si>
  <si>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</si>
  <si>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</si>
  <si>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</si>
  <si>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</si>
  <si>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</si>
  <si>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</si>
  <si>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</si>
  <si>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</si>
  <si>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</si>
  <si>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</si>
  <si>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</si>
  <si>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</si>
  <si>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</si>
  <si>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</si>
  <si>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</si>
  <si>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</si>
  <si>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</si>
  <si>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</si>
  <si>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</si>
  <si>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</si>
  <si>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</si>
  <si>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</si>
  <si>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</si>
  <si>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</si>
  <si>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</si>
  <si>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</si>
  <si>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</si>
  <si>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</si>
  <si>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</si>
  <si>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</si>
  <si>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</si>
  <si>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</si>
  <si>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</si>
  <si>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</si>
  <si>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</si>
  <si>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</si>
  <si>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</si>
  <si>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</si>
  <si>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</si>
  <si>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</si>
  <si>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</si>
  <si>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</si>
  <si>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</si>
  <si>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</si>
  <si>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</si>
  <si>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</si>
  <si>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</si>
  <si>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</si>
  <si>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</si>
  <si>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</si>
  <si>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</si>
  <si>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</si>
  <si>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</si>
  <si>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</si>
  <si>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</si>
  <si>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</si>
  <si>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</si>
  <si>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</si>
  <si>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</si>
  <si>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</si>
  <si>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</si>
  <si>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</si>
  <si>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</si>
  <si>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</si>
  <si>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</si>
  <si>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</si>
  <si>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</si>
  <si>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</si>
  <si>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</si>
  <si>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</si>
  <si>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</si>
  <si>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</si>
  <si>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</si>
  <si>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</si>
  <si>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</si>
  <si>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</si>
  <si>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</si>
  <si>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</si>
  <si>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</si>
  <si>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</si>
  <si>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</si>
  <si>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</si>
  <si>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</si>
  <si>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</si>
  <si>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</si>
  <si>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</si>
  <si>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</si>
  <si>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</si>
  <si>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</si>
  <si>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</si>
  <si>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</si>
  <si>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</si>
  <si>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</si>
  <si>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</si>
  <si>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</si>
  <si>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</si>
  <si>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</si>
  <si>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</si>
  <si>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</si>
  <si>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</si>
  <si>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</si>
  <si>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</si>
  <si>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</si>
  <si>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</si>
  <si>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</si>
  <si>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</si>
  <si>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</si>
  <si>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</si>
  <si>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</si>
  <si>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</si>
  <si>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</si>
  <si>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</si>
  <si>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</si>
  <si>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</si>
  <si>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</si>
  <si>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</si>
  <si>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</si>
  <si>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</si>
  <si>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</si>
  <si>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</si>
  <si>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</si>
  <si>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</si>
  <si>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</si>
  <si>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</si>
  <si>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</si>
  <si>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</si>
  <si>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</si>
  <si>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</si>
  <si>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</si>
  <si>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</si>
  <si>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</si>
  <si>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</si>
  <si>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</si>
  <si>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</si>
  <si>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</si>
  <si>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</si>
  <si>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</si>
  <si>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</si>
  <si>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</si>
  <si>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</si>
  <si>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</si>
  <si>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</si>
  <si>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</si>
  <si>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</si>
  <si>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</si>
  <si>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</si>
  <si>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</si>
  <si>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</si>
  <si>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</si>
  <si>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</si>
  <si>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</si>
  <si>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</si>
  <si>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</si>
  <si>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</si>
  <si>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</si>
  <si>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</si>
  <si>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</si>
  <si>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</si>
  <si>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</si>
  <si>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</si>
  <si>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</si>
  <si>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</si>
  <si>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</si>
  <si>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</si>
  <si>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</si>
  <si>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</si>
  <si>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</si>
  <si>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</si>
  <si>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</si>
  <si>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</si>
  <si>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</si>
  <si>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</si>
  <si>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</si>
  <si>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</si>
  <si>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</si>
  <si>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</si>
  <si>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</si>
  <si>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</si>
  <si>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</si>
  <si>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</si>
  <si>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</si>
  <si>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</si>
  <si>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</si>
  <si>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</si>
  <si>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</si>
  <si>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</si>
  <si>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</si>
  <si>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</si>
  <si>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</si>
  <si>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</si>
  <si>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</si>
  <si>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</si>
  <si>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</si>
  <si>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</si>
  <si>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</si>
  <si>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</si>
  <si>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</si>
  <si>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</si>
  <si>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</si>
  <si>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</si>
  <si>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</si>
  <si>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</si>
  <si>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</si>
  <si>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</si>
  <si>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</si>
  <si>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</si>
  <si>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</si>
  <si>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</si>
  <si>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</si>
  <si>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</si>
  <si>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</si>
  <si>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</si>
  <si>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</si>
  <si>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</si>
  <si>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</si>
  <si>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</si>
  <si>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</si>
  <si>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</si>
  <si>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</si>
  <si>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</si>
  <si>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</si>
  <si>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</si>
  <si>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</si>
  <si>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</si>
  <si>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</si>
  <si>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</si>
  <si>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</si>
  <si>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</si>
  <si>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</si>
  <si>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</si>
  <si>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</si>
  <si>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</si>
  <si>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</si>
  <si>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</si>
  <si>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</si>
  <si>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</si>
  <si>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</si>
  <si>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</si>
  <si>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</si>
  <si>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</si>
  <si>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</si>
  <si>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</si>
  <si>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</si>
  <si>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</si>
  <si>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</si>
  <si>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</si>
  <si>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</si>
  <si>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</si>
  <si>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</si>
  <si>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</si>
  <si>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</si>
  <si>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</si>
  <si>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</si>
  <si>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</si>
  <si>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</si>
  <si>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</si>
  <si>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</si>
  <si>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</si>
  <si>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</si>
  <si>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</si>
  <si>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</si>
  <si>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</si>
  <si>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</si>
  <si>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</si>
  <si>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</si>
  <si>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</si>
  <si>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</si>
  <si>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</si>
  <si>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</si>
  <si>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</si>
  <si>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</si>
  <si>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</si>
  <si>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</si>
  <si>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</si>
  <si>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</si>
  <si>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</si>
  <si>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</si>
  <si>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</si>
  <si>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</si>
  <si>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</si>
  <si>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</si>
  <si>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</si>
  <si>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</si>
  <si>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</si>
  <si>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</si>
  <si>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</si>
  <si>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</si>
  <si>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</si>
  <si>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</si>
  <si>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</si>
  <si>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</si>
  <si>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</si>
  <si>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</si>
  <si>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</si>
  <si>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</si>
  <si>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</si>
  <si>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</si>
  <si>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</si>
  <si>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</si>
  <si>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</si>
  <si>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</si>
  <si>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</si>
  <si>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</si>
  <si>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</si>
  <si>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</si>
  <si>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</si>
  <si>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</si>
  <si>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</si>
  <si>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</si>
  <si>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</si>
  <si>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</si>
  <si>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</si>
  <si>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</si>
  <si>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</si>
  <si>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</si>
  <si>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</si>
  <si>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</si>
  <si>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</si>
  <si>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</si>
  <si>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</si>
  <si>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</si>
  <si>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</si>
  <si>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</si>
  <si>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</si>
  <si>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</si>
  <si>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</si>
  <si>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</si>
  <si>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</si>
  <si>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</si>
  <si>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</si>
  <si>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</si>
  <si>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</si>
  <si>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</si>
  <si>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</si>
  <si>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</si>
  <si>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</si>
  <si>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</si>
  <si>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</si>
  <si>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</si>
  <si>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</si>
  <si>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</si>
  <si>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</si>
  <si>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</si>
  <si>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</si>
  <si>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</si>
  <si>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</si>
  <si>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</si>
  <si>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</si>
  <si>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</si>
  <si>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</si>
  <si>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</si>
  <si>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</si>
  <si>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</si>
  <si>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</si>
  <si>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</si>
  <si>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</si>
  <si>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</si>
  <si>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</si>
  <si>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</si>
  <si>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</si>
  <si>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</si>
  <si>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</si>
  <si>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</si>
  <si>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</si>
  <si>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</si>
  <si>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</si>
  <si>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</si>
  <si>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</si>
  <si>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</si>
  <si>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</si>
  <si>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</si>
  <si>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</si>
  <si>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</si>
  <si>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</si>
  <si>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</si>
  <si>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</si>
  <si>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</si>
  <si>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</si>
  <si>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</si>
  <si>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</si>
  <si>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</si>
  <si>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</si>
  <si>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</si>
  <si>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</si>
  <si>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</si>
  <si>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</si>
  <si>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</si>
  <si>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</si>
  <si>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</si>
  <si>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</si>
  <si>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</si>
  <si>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</si>
  <si>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</si>
  <si>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</si>
  <si>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</si>
  <si>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</si>
  <si>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</si>
  <si>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</si>
  <si>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</si>
  <si>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</si>
  <si>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</si>
  <si>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</si>
  <si>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</si>
  <si>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</si>
  <si>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</si>
  <si>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</si>
  <si>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</si>
  <si>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</si>
  <si>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</si>
  <si>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</si>
  <si>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</si>
  <si>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</si>
  <si>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</si>
  <si>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</si>
  <si>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</si>
  <si>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</si>
  <si>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</si>
  <si>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</si>
  <si>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</si>
  <si>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</si>
  <si>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</si>
  <si>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</si>
  <si>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</si>
  <si>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</si>
  <si>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</si>
  <si>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</si>
  <si>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</si>
  <si>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</si>
  <si>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</si>
  <si>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</si>
  <si>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</si>
  <si>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</si>
  <si>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</si>
  <si>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</si>
  <si>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</si>
  <si>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</si>
  <si>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</si>
  <si>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</si>
  <si>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</si>
  <si>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</si>
  <si>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</si>
  <si>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</si>
  <si>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</si>
  <si>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</si>
  <si>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</si>
  <si>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</si>
  <si>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</si>
  <si>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</si>
  <si>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</si>
  <si>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</si>
  <si>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</si>
  <si>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</si>
  <si>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</si>
  <si>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</si>
  <si>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</si>
  <si>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</si>
  <si>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</si>
  <si>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</si>
  <si>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</si>
  <si>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</si>
  <si>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</si>
  <si>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</si>
  <si>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</si>
  <si>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</si>
  <si>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</si>
  <si>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</si>
  <si>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</si>
  <si>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</si>
  <si>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</si>
  <si>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</si>
  <si>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</si>
  <si>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</si>
  <si>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</si>
  <si>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</si>
  <si>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</si>
  <si>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</si>
  <si>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</si>
  <si>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</si>
  <si>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</si>
  <si>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</si>
  <si>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</si>
  <si>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</si>
  <si>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</si>
  <si>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</si>
  <si>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</si>
  <si>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</si>
  <si>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</si>
  <si>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</si>
  <si>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</si>
  <si>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</si>
  <si>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</si>
  <si>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</si>
  <si>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</si>
  <si>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</si>
  <si>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</si>
  <si>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</si>
  <si>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</si>
  <si>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</si>
  <si>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</si>
  <si>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</si>
  <si>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</si>
  <si>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</si>
  <si>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</si>
  <si>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</si>
  <si>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</si>
  <si>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</si>
  <si>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</si>
  <si>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</si>
  <si>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</si>
  <si>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</si>
  <si>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</si>
  <si>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</si>
  <si>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</si>
  <si>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</si>
  <si>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</si>
  <si>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</si>
  <si>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</si>
  <si>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</si>
  <si>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</si>
  <si>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</si>
  <si>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</si>
  <si>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</si>
  <si>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</si>
  <si>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</si>
  <si>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</si>
  <si>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</si>
  <si>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</si>
  <si>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</si>
  <si>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</si>
  <si>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</si>
  <si>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</si>
  <si>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</si>
  <si>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</si>
  <si>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</si>
  <si>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</si>
  <si>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</si>
  <si>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</si>
  <si>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</si>
  <si>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</si>
  <si>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</si>
  <si>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</si>
  <si>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</si>
  <si>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</si>
  <si>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</si>
  <si>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</si>
  <si>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</si>
  <si>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</si>
  <si>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</si>
  <si>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</si>
  <si>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</si>
  <si>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</si>
  <si>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</si>
  <si>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</si>
  <si>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</si>
  <si>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</si>
  <si>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</si>
  <si>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</si>
  <si>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</si>
  <si>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</si>
  <si>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</si>
  <si>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</si>
  <si>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</si>
  <si>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</si>
  <si>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</si>
  <si>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</si>
  <si>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</si>
  <si>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</si>
  <si>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</si>
  <si>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</si>
  <si>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</si>
  <si>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</si>
  <si>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</si>
  <si>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</si>
  <si>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</si>
  <si>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</si>
  <si>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</si>
  <si>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</si>
  <si>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</si>
  <si>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</si>
  <si>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</si>
  <si>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</si>
  <si>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</si>
  <si>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</si>
  <si>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</si>
  <si>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</si>
  <si>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</si>
  <si>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</si>
  <si>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</si>
  <si>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</si>
  <si>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</si>
  <si>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</si>
  <si>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</si>
  <si>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</si>
  <si>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</si>
  <si>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</si>
  <si>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</si>
  <si>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</si>
  <si>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</si>
  <si>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</si>
  <si>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</si>
  <si>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</si>
  <si>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</si>
  <si>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</si>
  <si>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</si>
  <si>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</si>
  <si>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</si>
  <si>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</si>
  <si>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</si>
  <si>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</si>
  <si>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</si>
  <si>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</si>
  <si>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</si>
  <si>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</si>
  <si>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</si>
  <si>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</si>
  <si>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</si>
  <si>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</si>
  <si>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</si>
  <si>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</si>
  <si>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</si>
  <si>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</si>
  <si>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</si>
  <si>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</si>
  <si>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</si>
  <si>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</si>
  <si>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</si>
  <si>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</si>
  <si>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</si>
  <si>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</si>
  <si>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</si>
  <si>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</si>
  <si>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</si>
  <si>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</si>
  <si>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</si>
  <si>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</si>
  <si>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</si>
  <si>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</si>
  <si>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</si>
  <si>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</si>
  <si>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</si>
  <si>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</si>
  <si>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</si>
  <si>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</si>
  <si>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</si>
  <si>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</si>
  <si>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</si>
  <si>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</si>
  <si>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</si>
  <si>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</si>
  <si>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</si>
  <si>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</si>
  <si>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</si>
  <si>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</si>
  <si>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</si>
  <si>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</si>
  <si>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</si>
  <si>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</si>
  <si>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</si>
  <si>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</si>
  <si>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</si>
  <si>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</si>
  <si>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</si>
  <si>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</si>
  <si>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</si>
  <si>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</si>
  <si>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</si>
  <si>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</si>
  <si>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</si>
  <si>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</si>
  <si>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</si>
  <si>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</si>
  <si>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</si>
  <si>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</si>
  <si>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</si>
  <si>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</si>
  <si>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</si>
  <si>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</si>
  <si>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</si>
  <si>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</si>
  <si>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</si>
  <si>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</si>
  <si>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</si>
  <si>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</si>
  <si>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</si>
  <si>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</si>
  <si>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</si>
  <si>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</si>
  <si>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</si>
  <si>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</si>
  <si>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</si>
  <si>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</si>
  <si>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</si>
  <si>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</si>
  <si>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</si>
  <si>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</si>
  <si>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</si>
  <si>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</si>
  <si>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</si>
  <si>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</si>
  <si>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</si>
  <si>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</si>
  <si>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</si>
  <si>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</si>
  <si>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</si>
  <si>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</si>
  <si>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</si>
  <si>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</si>
  <si>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</si>
  <si>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</si>
  <si>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</si>
  <si>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</si>
  <si>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</si>
  <si>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</si>
  <si>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</si>
  <si>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</si>
  <si>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</si>
  <si>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</si>
  <si>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</si>
  <si>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</si>
  <si>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</si>
  <si>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</si>
  <si>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</si>
  <si>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</si>
  <si>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</si>
  <si>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</si>
  <si>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</si>
  <si>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</si>
  <si>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</si>
  <si>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</si>
  <si>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</si>
  <si>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</si>
  <si>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</si>
  <si>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</si>
  <si>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</si>
  <si>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</si>
  <si>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</si>
  <si>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</si>
  <si>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</si>
  <si>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</si>
  <si>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</si>
  <si>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</si>
  <si>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</si>
  <si>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</si>
  <si>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</si>
  <si>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</si>
  <si>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</si>
  <si>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</si>
  <si>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</si>
  <si>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</si>
  <si>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</si>
  <si>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</si>
  <si>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</si>
  <si>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</si>
  <si>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</si>
  <si>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</si>
  <si>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</si>
  <si>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</si>
  <si>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</si>
  <si>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</si>
  <si>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</si>
  <si>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</si>
  <si>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</si>
  <si>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</si>
  <si>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</si>
  <si>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</si>
  <si>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</si>
  <si>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</si>
  <si>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</si>
  <si>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</si>
  <si>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</si>
  <si>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</si>
  <si>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</si>
  <si>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</si>
  <si>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</si>
  <si>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</si>
  <si>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</si>
  <si>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</si>
  <si>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</si>
  <si>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</si>
  <si>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</si>
  <si>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</si>
  <si>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</si>
  <si>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</si>
  <si>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</si>
  <si>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</si>
  <si>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</si>
  <si>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</si>
  <si>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</si>
  <si>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</si>
  <si>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</si>
  <si>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</si>
  <si>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</si>
  <si>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</si>
  <si>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</si>
  <si>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</si>
  <si>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</si>
  <si>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</si>
  <si>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</si>
  <si>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</si>
  <si>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</si>
  <si>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</si>
  <si>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</si>
  <si>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</si>
  <si>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</si>
  <si>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</si>
  <si>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</si>
  <si>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</si>
  <si>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</si>
  <si>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</si>
  <si>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</si>
  <si>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</si>
  <si>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</si>
  <si>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</si>
  <si>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</si>
  <si>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</si>
  <si>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</si>
  <si>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</si>
  <si>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</si>
  <si>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</si>
  <si>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</si>
  <si>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</si>
  <si>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</si>
  <si>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</si>
  <si>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</si>
  <si>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</si>
  <si>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</si>
  <si>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</si>
  <si>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</si>
  <si>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</si>
  <si>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</si>
  <si>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</si>
  <si>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</si>
  <si>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</si>
  <si>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</si>
  <si>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</si>
  <si>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</si>
  <si>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</si>
  <si>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</si>
  <si>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</si>
  <si>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</si>
  <si>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</si>
  <si>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</si>
  <si>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</si>
  <si>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</si>
  <si>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</si>
  <si>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</si>
  <si>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</si>
  <si>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</si>
  <si>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</si>
  <si>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</si>
  <si>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</si>
  <si>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</si>
  <si>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</si>
  <si>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</si>
  <si>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</si>
  <si>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</si>
  <si>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</si>
  <si>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</si>
  <si>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</si>
  <si>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</si>
  <si>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</si>
  <si>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</si>
  <si>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</si>
  <si>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</si>
  <si>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</si>
  <si>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</si>
  <si>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</si>
  <si>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</si>
  <si>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</si>
  <si>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</si>
  <si>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</si>
  <si>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</si>
  <si>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</si>
  <si>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</si>
  <si>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</si>
  <si>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</si>
  <si>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</si>
  <si>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</si>
  <si>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</si>
  <si>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</si>
  <si>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</si>
  <si>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</si>
  <si>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</si>
  <si>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</si>
  <si>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</si>
  <si>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</si>
  <si>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</si>
  <si>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</si>
  <si>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</si>
  <si>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</si>
  <si>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</si>
  <si>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</si>
  <si>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</si>
  <si>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</si>
  <si>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</si>
  <si>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</si>
  <si>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</si>
  <si>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</si>
  <si>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</si>
  <si>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</si>
  <si>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</si>
  <si>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</si>
  <si>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</si>
  <si>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</si>
  <si>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</si>
  <si>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</si>
  <si>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</si>
  <si>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</si>
  <si>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</si>
  <si>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</si>
  <si>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</si>
  <si>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</si>
  <si>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</si>
  <si>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</si>
  <si>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</si>
  <si>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</si>
  <si>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</si>
  <si>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</si>
  <si>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</si>
  <si>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</si>
  <si>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</si>
  <si>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</si>
  <si>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</si>
  <si>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</si>
  <si>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</si>
  <si>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</si>
  <si>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</si>
  <si>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</si>
  <si>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</si>
  <si>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</si>
  <si>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</si>
  <si>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</si>
  <si>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</si>
  <si>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</si>
  <si>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</si>
  <si>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</si>
  <si>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</si>
  <si>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</si>
  <si>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</si>
  <si>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</si>
  <si>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</si>
  <si>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</si>
  <si>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</si>
  <si>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</si>
  <si>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</si>
  <si>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</si>
  <si>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</si>
  <si>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</si>
  <si>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</si>
  <si>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</si>
  <si>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</si>
  <si>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</si>
  <si>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</si>
  <si>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</si>
  <si>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</si>
  <si>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</si>
  <si>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</si>
  <si>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</si>
  <si>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</si>
  <si>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</si>
  <si>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</si>
  <si>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</si>
  <si>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</si>
  <si>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</si>
  <si>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</si>
  <si>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</si>
  <si>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</si>
  <si>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</si>
  <si>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</si>
  <si>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</si>
  <si>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</si>
  <si>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</si>
  <si>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</si>
  <si>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</si>
  <si>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</si>
  <si>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</si>
  <si>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</si>
  <si>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</si>
  <si>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</si>
  <si>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</si>
  <si>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</si>
  <si>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</si>
  <si>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</si>
  <si>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</si>
  <si>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</si>
  <si>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</si>
  <si>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</si>
  <si>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</si>
  <si>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</si>
  <si>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</si>
  <si>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</si>
  <si>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</si>
  <si>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</si>
  <si>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</si>
  <si>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</si>
  <si>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</si>
  <si>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</si>
  <si>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</si>
  <si>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</si>
  <si>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</si>
  <si>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</si>
  <si>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</si>
  <si>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</si>
  <si>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</si>
  <si>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</si>
  <si>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</si>
  <si>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</si>
  <si>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</si>
  <si>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</si>
  <si>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</si>
  <si>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</si>
  <si>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</si>
  <si>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</si>
  <si>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</si>
  <si>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</si>
  <si>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</si>
  <si>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</si>
  <si>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</si>
  <si>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</si>
  <si>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</si>
  <si>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</si>
  <si>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</si>
  <si>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</si>
  <si>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</si>
  <si>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</si>
  <si>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</si>
  <si>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</si>
  <si>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</si>
  <si>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</si>
  <si>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</si>
  <si>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</si>
  <si>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</si>
  <si>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</si>
  <si>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</si>
  <si>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</si>
  <si>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</si>
  <si>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</si>
  <si>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</si>
  <si>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</si>
  <si>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</si>
  <si>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</si>
  <si>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</si>
  <si>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</si>
  <si>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</si>
  <si>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</si>
  <si>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</si>
  <si>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</si>
  <si>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</si>
  <si>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</si>
  <si>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</si>
  <si>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</si>
  <si>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</si>
  <si>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</si>
  <si>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</si>
  <si>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</si>
  <si>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</si>
  <si>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</si>
  <si>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</si>
  <si>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</si>
  <si>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</si>
  <si>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</si>
  <si>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</si>
  <si>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</si>
  <si>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</si>
  <si>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</si>
  <si>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</si>
  <si>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</si>
  <si>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</si>
  <si>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</si>
  <si>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</si>
  <si>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</si>
  <si>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</si>
  <si>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</si>
  <si>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</si>
  <si>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</si>
  <si>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</si>
  <si>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</si>
  <si>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</si>
  <si>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</si>
  <si>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</si>
  <si>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</si>
  <si>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</si>
  <si>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</si>
  <si>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</si>
  <si>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</si>
  <si>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</si>
  <si>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</si>
  <si>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</si>
  <si>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</si>
  <si>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</si>
  <si>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</si>
  <si>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</si>
  <si>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</si>
  <si>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</si>
  <si>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</si>
  <si>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</si>
  <si>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</si>
  <si>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</si>
  <si>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</si>
  <si>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</si>
  <si>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</si>
  <si>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</si>
  <si>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</si>
  <si>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</si>
  <si>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</si>
  <si>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</si>
  <si>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</si>
  <si>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</si>
  <si>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</si>
  <si>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</si>
  <si>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</si>
  <si>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</si>
  <si>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</si>
  <si>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</si>
  <si>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</si>
  <si>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</si>
  <si>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</si>
  <si>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</si>
  <si>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</si>
  <si>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</si>
  <si>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</si>
  <si>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</si>
  <si>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</si>
  <si>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</si>
  <si>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</si>
  <si>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</si>
  <si>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</si>
  <si>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</si>
  <si>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</si>
  <si>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</si>
  <si>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</si>
  <si>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</si>
  <si>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</si>
  <si>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</si>
  <si>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</si>
  <si>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</si>
  <si>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</si>
  <si>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</si>
  <si>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</si>
  <si>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</si>
  <si>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</si>
  <si>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</si>
  <si>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</si>
  <si>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</si>
  <si>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</si>
  <si>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</si>
  <si>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</si>
  <si>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</si>
  <si>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</si>
  <si>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</si>
  <si>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</si>
  <si>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</si>
  <si>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</si>
  <si>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</si>
  <si>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</si>
  <si>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</si>
  <si>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</si>
  <si>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</si>
  <si>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</si>
  <si>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</si>
  <si>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</si>
  <si>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</si>
  <si>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</si>
  <si>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</si>
  <si>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</si>
  <si>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</si>
  <si>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</si>
  <si>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</si>
  <si>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</si>
  <si>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</si>
  <si>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</si>
  <si>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</si>
  <si>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</si>
  <si>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</si>
  <si>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</si>
  <si>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</si>
  <si>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</si>
  <si>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</si>
  <si>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</si>
  <si>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</si>
  <si>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</si>
  <si>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</si>
  <si>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</si>
  <si>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</si>
  <si>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</si>
  <si>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</si>
  <si>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</si>
  <si>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</si>
  <si>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</si>
  <si>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</si>
  <si>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</si>
  <si>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</si>
  <si>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</si>
  <si>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</si>
  <si>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</si>
  <si>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</si>
  <si>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</si>
  <si>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</si>
  <si>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</si>
  <si>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</si>
  <si>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</si>
  <si>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</si>
  <si>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</si>
  <si>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</si>
  <si>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</si>
  <si>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</si>
  <si>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</si>
  <si>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</si>
  <si>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</si>
  <si>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</si>
  <si>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</si>
  <si>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</si>
  <si>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</si>
  <si>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</si>
  <si>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</si>
  <si>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</si>
  <si>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</si>
  <si>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</si>
  <si>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</si>
  <si>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</si>
  <si>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</si>
  <si>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</si>
  <si>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</si>
  <si>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</si>
  <si>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</si>
  <si>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</si>
  <si>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</si>
  <si>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</si>
  <si>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</si>
  <si>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</si>
  <si>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</si>
  <si>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</si>
  <si>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</si>
  <si>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</si>
  <si>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</si>
  <si>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</si>
  <si>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</si>
  <si>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</si>
  <si>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</si>
  <si>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</si>
  <si>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</si>
  <si>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</si>
  <si>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</si>
  <si>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</si>
  <si>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</si>
  <si>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</si>
  <si>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</si>
  <si>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</si>
  <si>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</si>
  <si>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</si>
  <si>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</si>
  <si>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</si>
  <si>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</si>
  <si>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</si>
  <si>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</si>
  <si>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</si>
  <si>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</si>
  <si>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</si>
  <si>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</si>
  <si>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</si>
  <si>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</si>
  <si>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</si>
  <si>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</si>
  <si>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</si>
  <si>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</si>
  <si>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</si>
  <si>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</si>
  <si>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</si>
  <si>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</si>
  <si>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</si>
  <si>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</si>
  <si>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</si>
  <si>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</si>
  <si>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</si>
  <si>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</si>
  <si>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</si>
  <si>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</si>
  <si>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</si>
  <si>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</si>
  <si>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</si>
  <si>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</si>
  <si>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</si>
  <si>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</si>
  <si>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</si>
  <si>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</si>
  <si>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</si>
  <si>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</si>
  <si>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</si>
  <si>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</si>
  <si>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</si>
  <si>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</si>
  <si>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</si>
  <si>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</si>
  <si>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</si>
  <si>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</si>
  <si>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</si>
  <si>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</si>
  <si>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</si>
  <si>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</si>
  <si>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</si>
  <si>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</si>
  <si>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</si>
  <si>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</si>
  <si>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</si>
  <si>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</si>
  <si>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</si>
  <si>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</si>
  <si>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</si>
  <si>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</si>
  <si>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</si>
  <si>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</si>
  <si>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</si>
  <si>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</si>
  <si>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</si>
  <si>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</si>
  <si>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</si>
  <si>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</si>
  <si>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</si>
  <si>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</si>
  <si>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</si>
  <si>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</si>
  <si>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</si>
  <si>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</si>
  <si>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</si>
  <si>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</si>
  <si>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</si>
  <si>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</si>
  <si>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</si>
  <si>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</si>
  <si>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</si>
  <si>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</si>
  <si>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</si>
  <si>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</si>
  <si>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</si>
  <si>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</si>
  <si>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</si>
  <si>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</si>
  <si>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</si>
  <si>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</si>
  <si>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</si>
  <si>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</si>
  <si>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</si>
  <si>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</si>
  <si>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</si>
  <si>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</si>
  <si>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</si>
  <si>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</si>
  <si>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</si>
  <si>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</si>
  <si>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</si>
  <si>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</si>
  <si>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</si>
  <si>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</si>
  <si>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</si>
  <si>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</si>
  <si>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</si>
  <si>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</si>
  <si>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</si>
  <si>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</si>
  <si>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</si>
  <si>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</si>
  <si>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</si>
  <si>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</si>
  <si>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</si>
  <si>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</si>
  <si>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</si>
  <si>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</si>
  <si>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</si>
  <si>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</si>
  <si>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</si>
  <si>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</si>
  <si>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</si>
  <si>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</si>
  <si>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</si>
  <si>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</si>
  <si>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</si>
  <si>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</si>
  <si>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</si>
  <si>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</si>
  <si>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</si>
  <si>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</si>
  <si>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</si>
  <si>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</si>
  <si>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</si>
  <si>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</si>
  <si>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</si>
  <si>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</si>
  <si>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</si>
  <si>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</si>
  <si>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</si>
  <si>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</si>
  <si>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</si>
  <si>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</si>
  <si>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</si>
  <si>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</si>
  <si>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</si>
  <si>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</si>
  <si>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</si>
  <si>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</si>
  <si>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</si>
  <si>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</si>
  <si>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</si>
  <si>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</si>
  <si>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</si>
  <si>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</si>
  <si>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</si>
  <si>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</si>
  <si>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</si>
  <si>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</si>
  <si>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</si>
  <si>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</si>
  <si>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</si>
  <si>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</si>
  <si>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</si>
  <si>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</si>
  <si>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</si>
  <si>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</si>
  <si>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</si>
  <si>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</si>
  <si>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</si>
  <si>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</si>
  <si>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</si>
  <si>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</si>
  <si>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</si>
  <si>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</si>
  <si>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</si>
  <si>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</si>
  <si>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</si>
  <si>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</si>
  <si>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</si>
  <si>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</si>
  <si>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</si>
  <si>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</si>
  <si>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</si>
  <si>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</si>
  <si>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</si>
  <si>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</si>
  <si>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</si>
  <si>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</si>
  <si>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</si>
  <si>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</si>
  <si>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</si>
  <si>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</si>
  <si>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</si>
  <si>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</si>
  <si>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</si>
  <si>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</si>
  <si>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</si>
  <si>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</si>
  <si>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</si>
  <si>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</si>
  <si>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</si>
  <si>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</si>
  <si>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</si>
  <si>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</si>
  <si>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</si>
  <si>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DOM ZA STARIJE  OSOBE DUBROVNIK</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</si>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</sst>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2842580.99</v>
      </c>
      <c r="D2" s="7">
        <f>'PR-RAS'!E6</f>
        <v>3450413.8100000005</v>
      </c>
      <c r="E2" s="7">
        <v>0</v>
      </c>
      <c r="F2" s="7">
        <v>0</v>
      </c>
      <c r="G2" s="8">
        <f t="shared" ref="G2:G274" si="0">(B2/1000)*(C2*1+D2*2)</f>
        <v>9743.4086100000022</v>
      </c>
      <c r="H2" s="8">
        <f t="shared" ref="H2:H274" si="1">ABS(C2-ROUND(C2,0))+ABS(D2-ROUND(D2,0))</f>
        <v>0.19999999925494194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112384.35</v>
      </c>
      <c r="E45" s="2">
        <v>0</v>
      </c>
      <c r="F45" s="2">
        <v>0</v>
      </c>
      <c r="G45" s="3">
        <f t="shared" si="0"/>
        <v>9889.8227999999999</v>
      </c>
      <c r="H45" s="3">
        <f t="shared" si="1"/>
        <v>0.35000000000582077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96771.31</v>
      </c>
      <c r="E57" s="2">
        <v>0</v>
      </c>
      <c r="F57" s="2">
        <v>0</v>
      </c>
      <c r="G57" s="3">
        <f t="shared" si="0"/>
        <v>10838.38672</v>
      </c>
      <c r="H57" s="3">
        <f t="shared" si="1"/>
        <v>0.30999999999767169</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96771.31</v>
      </c>
      <c r="E58" s="2">
        <v>0</v>
      </c>
      <c r="F58" s="2">
        <v>0</v>
      </c>
      <c r="G58" s="3">
        <f t="shared" si="0"/>
        <v>11031.929340000001</v>
      </c>
      <c r="H58" s="3">
        <f t="shared" si="1"/>
        <v>0.30999999999767169</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15613.04</v>
      </c>
      <c r="E64" s="2">
        <v>0</v>
      </c>
      <c r="F64" s="2">
        <v>0</v>
      </c>
      <c r="G64" s="3">
        <f t="shared" si="0"/>
        <v>1967.2430400000001</v>
      </c>
      <c r="H64" s="3">
        <f t="shared" si="1"/>
        <v>4.0000000000873115E-2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15613.04</v>
      </c>
      <c r="E65" s="2">
        <v>0</v>
      </c>
      <c r="F65" s="2">
        <v>0</v>
      </c>
      <c r="G65" s="3">
        <f t="shared" si="0"/>
        <v>1998.4691200000002</v>
      </c>
      <c r="H65" s="3">
        <f t="shared" si="1"/>
        <v>4.0000000000873115E-2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6</v>
      </c>
      <c r="D78" s="2">
        <f>'PR-RAS'!E82</f>
        <v>8.77</v>
      </c>
      <c r="E78" s="2">
        <v>0</v>
      </c>
      <c r="F78" s="2">
        <v>0</v>
      </c>
      <c r="G78" s="3">
        <f t="shared" si="0"/>
        <v>1.8125799999999999</v>
      </c>
      <c r="H78" s="3">
        <f t="shared" si="1"/>
        <v>0.23000000000000043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6</v>
      </c>
      <c r="D79" s="2">
        <f>'PR-RAS'!E83</f>
        <v>8.77</v>
      </c>
      <c r="E79" s="2">
        <v>0</v>
      </c>
      <c r="F79" s="2">
        <v>0</v>
      </c>
      <c r="G79" s="3">
        <f t="shared" si="0"/>
        <v>1.83612</v>
      </c>
      <c r="H79" s="3">
        <f t="shared" si="1"/>
        <v>0.23000000000000043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6</v>
      </c>
      <c r="D81" s="2">
        <f>'PR-RAS'!E85</f>
        <v>8.77</v>
      </c>
      <c r="E81" s="2">
        <v>0</v>
      </c>
      <c r="F81" s="2">
        <v>0</v>
      </c>
      <c r="G81" s="3">
        <f t="shared" si="0"/>
        <v>1.8832</v>
      </c>
      <c r="H81" s="3">
        <f t="shared" si="1"/>
        <v>0.23000000000000043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1110797.3400000001</v>
      </c>
      <c r="D102" s="2">
        <f>'PR-RAS'!E106</f>
        <v>1099059.52</v>
      </c>
      <c r="E102" s="2">
        <v>0</v>
      </c>
      <c r="F102" s="2">
        <v>0</v>
      </c>
      <c r="G102" s="3">
        <f t="shared" si="0"/>
        <v>334200.55437999999</v>
      </c>
      <c r="H102" s="3">
        <f t="shared" si="1"/>
        <v>0.82000000006519258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1110797.3400000001</v>
      </c>
      <c r="D108" s="2">
        <f>'PR-RAS'!E112</f>
        <v>1099059.52</v>
      </c>
      <c r="E108" s="2">
        <v>0</v>
      </c>
      <c r="F108" s="2">
        <v>0</v>
      </c>
      <c r="G108" s="3">
        <f t="shared" si="0"/>
        <v>354054.05265999999</v>
      </c>
      <c r="H108" s="3">
        <f t="shared" si="1"/>
        <v>0.82000000006519258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1110797.3400000001</v>
      </c>
      <c r="D113" s="2">
        <f>'PR-RAS'!E117</f>
        <v>1099059.52</v>
      </c>
      <c r="E113" s="2">
        <v>0</v>
      </c>
      <c r="F113" s="2">
        <v>0</v>
      </c>
      <c r="G113" s="3">
        <f t="shared" si="0"/>
        <v>370598.63455999998</v>
      </c>
      <c r="H113" s="3">
        <f t="shared" si="1"/>
        <v>0.82000000006519258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367670.79000000004</v>
      </c>
      <c r="D121" s="2">
        <f>'PR-RAS'!E125</f>
        <v>433041.35</v>
      </c>
      <c r="E121" s="2">
        <v>0</v>
      </c>
      <c r="F121" s="2">
        <v>0</v>
      </c>
      <c r="G121" s="3">
        <f t="shared" si="0"/>
        <v>148050.41879999998</v>
      </c>
      <c r="H121" s="3">
        <f t="shared" si="1"/>
        <v>0.55999999993946403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58559.15</v>
      </c>
      <c r="D122" s="2">
        <f>'PR-RAS'!E126</f>
        <v>69133.42</v>
      </c>
      <c r="E122" s="2">
        <v>0</v>
      </c>
      <c r="F122" s="2">
        <v>0</v>
      </c>
      <c r="G122" s="3">
        <f t="shared" si="0"/>
        <v>23815.944789999998</v>
      </c>
      <c r="H122" s="3">
        <f t="shared" si="1"/>
        <v>0.56999999999970896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58559.15</v>
      </c>
      <c r="D124" s="2">
        <f>'PR-RAS'!E128</f>
        <v>69133.42</v>
      </c>
      <c r="E124" s="2">
        <v>0</v>
      </c>
      <c r="F124" s="2">
        <v>0</v>
      </c>
      <c r="G124" s="3">
        <f t="shared" si="0"/>
        <v>24209.59677</v>
      </c>
      <c r="H124" s="3">
        <f t="shared" si="1"/>
        <v>0.56999999999970896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309111.64</v>
      </c>
      <c r="D125" s="2">
        <f>'PR-RAS'!E129</f>
        <v>363907.93</v>
      </c>
      <c r="E125" s="2">
        <v>0</v>
      </c>
      <c r="F125" s="2">
        <v>0</v>
      </c>
      <c r="G125" s="3">
        <f t="shared" si="0"/>
        <v>128579.01</v>
      </c>
      <c r="H125" s="3">
        <f t="shared" si="1"/>
        <v>0.42999999999301508</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309111.64</v>
      </c>
      <c r="D126" s="2">
        <f>'PR-RAS'!E130</f>
        <v>363907.93</v>
      </c>
      <c r="E126" s="2">
        <v>0</v>
      </c>
      <c r="F126" s="2">
        <v>0</v>
      </c>
      <c r="G126" s="3">
        <f t="shared" si="0"/>
        <v>129615.9375</v>
      </c>
      <c r="H126" s="3">
        <f t="shared" si="1"/>
        <v>0.42999999999301508</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1364106.86</v>
      </c>
      <c r="D130" s="2">
        <f>'PR-RAS'!E134</f>
        <v>1805919.82</v>
      </c>
      <c r="E130" s="2">
        <v>0</v>
      </c>
      <c r="F130" s="2">
        <v>0</v>
      </c>
      <c r="G130" s="3">
        <f t="shared" si="0"/>
        <v>641897.09849999996</v>
      </c>
      <c r="H130" s="3">
        <f t="shared" si="1"/>
        <v>0.31999999983236194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1364106.86</v>
      </c>
      <c r="D131" s="2">
        <f>'PR-RAS'!E135</f>
        <v>1805919.82</v>
      </c>
      <c r="E131" s="2">
        <v>0</v>
      </c>
      <c r="F131" s="2">
        <v>0</v>
      </c>
      <c r="G131" s="3">
        <f t="shared" si="0"/>
        <v>646873.04500000004</v>
      </c>
      <c r="H131" s="3">
        <f t="shared" si="1"/>
        <v>0.31999999983236194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1322794.8600000001</v>
      </c>
      <c r="D132" s="2">
        <f>'PR-RAS'!E136</f>
        <v>1745306</v>
      </c>
      <c r="E132" s="2">
        <v>0</v>
      </c>
      <c r="F132" s="2">
        <v>0</v>
      </c>
      <c r="G132" s="3">
        <f t="shared" si="0"/>
        <v>630556.29866000009</v>
      </c>
      <c r="H132" s="3">
        <f t="shared" si="1"/>
        <v>0.13999999989755452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41312</v>
      </c>
      <c r="D133" s="2">
        <f>'PR-RAS'!E137</f>
        <v>60613.82</v>
      </c>
      <c r="E133" s="2">
        <v>0</v>
      </c>
      <c r="F133" s="2">
        <v>0</v>
      </c>
      <c r="G133" s="3">
        <f t="shared" si="0"/>
        <v>21455.232480000002</v>
      </c>
      <c r="H133" s="3">
        <f t="shared" si="1"/>
        <v>0.18000000000029104</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2884915.97</v>
      </c>
      <c r="D148" s="2">
        <f>'PR-RAS'!E152</f>
        <v>3312056.24</v>
      </c>
      <c r="E148" s="2">
        <v>0</v>
      </c>
      <c r="F148" s="2">
        <v>0</v>
      </c>
      <c r="G148" s="3">
        <f t="shared" si="0"/>
        <v>1397827.18215</v>
      </c>
      <c r="H148" s="3">
        <f t="shared" si="1"/>
        <v>0.27000000001862645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2036370.5500000003</v>
      </c>
      <c r="D149" s="2">
        <f>'PR-RAS'!E153</f>
        <v>2359158.56</v>
      </c>
      <c r="E149" s="2">
        <v>0</v>
      </c>
      <c r="F149" s="2">
        <v>0</v>
      </c>
      <c r="G149" s="3">
        <f t="shared" si="0"/>
        <v>999693.77515999996</v>
      </c>
      <c r="H149" s="3">
        <f t="shared" si="1"/>
        <v>0.88999999966472387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1671022.9000000001</v>
      </c>
      <c r="D150" s="2">
        <f>'PR-RAS'!E154</f>
        <v>1948379.96</v>
      </c>
      <c r="E150" s="2">
        <v>0</v>
      </c>
      <c r="F150" s="2">
        <v>0</v>
      </c>
      <c r="G150" s="3">
        <f t="shared" si="0"/>
        <v>829599.64017999999</v>
      </c>
      <c r="H150" s="3">
        <f t="shared" si="1"/>
        <v>0.13999999989755452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1361166.56</v>
      </c>
      <c r="D151" s="2">
        <f>'PR-RAS'!E155</f>
        <v>1579867.79</v>
      </c>
      <c r="E151" s="2">
        <v>0</v>
      </c>
      <c r="F151" s="2">
        <v>0</v>
      </c>
      <c r="G151" s="3">
        <f t="shared" si="0"/>
        <v>678135.32100000011</v>
      </c>
      <c r="H151" s="3">
        <f t="shared" si="1"/>
        <v>0.64999999990686774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77077.37</v>
      </c>
      <c r="D153" s="2">
        <f>'PR-RAS'!E157</f>
        <v>106939.88</v>
      </c>
      <c r="E153" s="2">
        <v>0</v>
      </c>
      <c r="F153" s="2">
        <v>0</v>
      </c>
      <c r="G153" s="3">
        <f t="shared" si="0"/>
        <v>44225.483760000003</v>
      </c>
      <c r="H153" s="3">
        <f t="shared" si="1"/>
        <v>0.48999999999068677</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232778.97</v>
      </c>
      <c r="D154" s="2">
        <f>'PR-RAS'!E158</f>
        <v>261572.29</v>
      </c>
      <c r="E154" s="2">
        <v>0</v>
      </c>
      <c r="F154" s="2">
        <v>0</v>
      </c>
      <c r="G154" s="3">
        <f t="shared" si="0"/>
        <v>115656.30315000001</v>
      </c>
      <c r="H154" s="3">
        <f t="shared" si="1"/>
        <v>0.32000000000698492</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89628.88</v>
      </c>
      <c r="D155" s="2">
        <f>'PR-RAS'!E159</f>
        <v>89105.36</v>
      </c>
      <c r="E155" s="2">
        <v>0</v>
      </c>
      <c r="F155" s="2">
        <v>0</v>
      </c>
      <c r="G155" s="3">
        <f t="shared" si="0"/>
        <v>41247.298399999992</v>
      </c>
      <c r="H155" s="3">
        <f t="shared" si="1"/>
        <v>0.47999999999592546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275718.77</v>
      </c>
      <c r="D156" s="2">
        <f>'PR-RAS'!E160</f>
        <v>321673.24</v>
      </c>
      <c r="E156" s="2">
        <v>0</v>
      </c>
      <c r="F156" s="2">
        <v>0</v>
      </c>
      <c r="G156" s="3">
        <f t="shared" si="0"/>
        <v>142455.11374999999</v>
      </c>
      <c r="H156" s="3">
        <f t="shared" si="1"/>
        <v>0.46999999997206032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275718.77</v>
      </c>
      <c r="D158" s="2">
        <f>'PR-RAS'!E162</f>
        <v>321673.24</v>
      </c>
      <c r="E158" s="2">
        <v>0</v>
      </c>
      <c r="F158" s="2">
        <v>0</v>
      </c>
      <c r="G158" s="3">
        <f t="shared" si="0"/>
        <v>144293.24424999999</v>
      </c>
      <c r="H158" s="3">
        <f t="shared" si="1"/>
        <v>0.46999999997206032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829791.07</v>
      </c>
      <c r="D160" s="2">
        <f>'PR-RAS'!E164</f>
        <v>911664.5</v>
      </c>
      <c r="E160" s="2">
        <v>0</v>
      </c>
      <c r="F160" s="2">
        <v>0</v>
      </c>
      <c r="G160" s="3">
        <f t="shared" si="0"/>
        <v>421846.09112999996</v>
      </c>
      <c r="H160" s="3">
        <f t="shared" si="1"/>
        <v>0.56999999994877726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74313.39</v>
      </c>
      <c r="D161" s="2">
        <f>'PR-RAS'!E165</f>
        <v>71939.39</v>
      </c>
      <c r="E161" s="2">
        <v>0</v>
      </c>
      <c r="F161" s="2">
        <v>0</v>
      </c>
      <c r="G161" s="3">
        <f t="shared" si="0"/>
        <v>34910.747199999998</v>
      </c>
      <c r="H161" s="3">
        <f t="shared" si="1"/>
        <v>0.77999999999883585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4497.2700000000004</v>
      </c>
      <c r="D162" s="2">
        <f>'PR-RAS'!E166</f>
        <v>2586.61</v>
      </c>
      <c r="E162" s="2">
        <v>0</v>
      </c>
      <c r="F162" s="2">
        <v>0</v>
      </c>
      <c r="G162" s="3">
        <f t="shared" si="0"/>
        <v>1556.9488900000003</v>
      </c>
      <c r="H162" s="3">
        <f t="shared" si="1"/>
        <v>0.66000000000030923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67039.87</v>
      </c>
      <c r="D163" s="2">
        <f>'PR-RAS'!E167</f>
        <v>67227.53</v>
      </c>
      <c r="E163" s="2">
        <v>0</v>
      </c>
      <c r="F163" s="2">
        <v>0</v>
      </c>
      <c r="G163" s="3">
        <f t="shared" si="0"/>
        <v>32642.178660000001</v>
      </c>
      <c r="H163" s="3">
        <f t="shared" si="1"/>
        <v>0.60000000000582077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2776.25</v>
      </c>
      <c r="D164" s="2">
        <f>'PR-RAS'!E168</f>
        <v>2125.25</v>
      </c>
      <c r="E164" s="2">
        <v>0</v>
      </c>
      <c r="F164" s="2">
        <v>0</v>
      </c>
      <c r="G164" s="3">
        <f t="shared" si="0"/>
        <v>1145.36025</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537953.11</v>
      </c>
      <c r="D166" s="2">
        <f>'PR-RAS'!E170</f>
        <v>538616.94999999995</v>
      </c>
      <c r="E166" s="2">
        <v>0</v>
      </c>
      <c r="F166" s="2">
        <v>0</v>
      </c>
      <c r="G166" s="3">
        <f t="shared" si="0"/>
        <v>266505.85664999997</v>
      </c>
      <c r="H166" s="3">
        <f t="shared" si="1"/>
        <v>0.16000000003259629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52474.28</v>
      </c>
      <c r="D167" s="2">
        <f>'PR-RAS'!E171</f>
        <v>50848.13</v>
      </c>
      <c r="E167" s="2">
        <v>0</v>
      </c>
      <c r="F167" s="2">
        <v>0</v>
      </c>
      <c r="G167" s="3">
        <f t="shared" si="0"/>
        <v>25592.309639999999</v>
      </c>
      <c r="H167" s="3">
        <f t="shared" si="1"/>
        <v>0.4099999999962165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340253.19</v>
      </c>
      <c r="D168" s="2">
        <f>'PR-RAS'!E172</f>
        <v>338950.79</v>
      </c>
      <c r="E168" s="2">
        <v>0</v>
      </c>
      <c r="F168" s="2">
        <v>0</v>
      </c>
      <c r="G168" s="3">
        <f t="shared" si="0"/>
        <v>170031.84659</v>
      </c>
      <c r="H168" s="3">
        <f t="shared" si="1"/>
        <v>0.40000000002328306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119169.56</v>
      </c>
      <c r="D169" s="2">
        <f>'PR-RAS'!E173</f>
        <v>124125.7</v>
      </c>
      <c r="E169" s="2">
        <v>0</v>
      </c>
      <c r="F169" s="2">
        <v>0</v>
      </c>
      <c r="G169" s="3">
        <f t="shared" si="0"/>
        <v>61726.721279999998</v>
      </c>
      <c r="H169" s="3">
        <f t="shared" si="1"/>
        <v>0.74000000000523869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6872.89</v>
      </c>
      <c r="D170" s="2">
        <f>'PR-RAS'!E174</f>
        <v>5697.45</v>
      </c>
      <c r="E170" s="2">
        <v>0</v>
      </c>
      <c r="F170" s="2">
        <v>0</v>
      </c>
      <c r="G170" s="3">
        <f t="shared" si="0"/>
        <v>3087.2565100000002</v>
      </c>
      <c r="H170" s="3">
        <f t="shared" si="1"/>
        <v>0.55999999999949068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13352.31</v>
      </c>
      <c r="D171" s="2">
        <f>'PR-RAS'!E175</f>
        <v>12397.77</v>
      </c>
      <c r="E171" s="2">
        <v>0</v>
      </c>
      <c r="F171" s="2">
        <v>0</v>
      </c>
      <c r="G171" s="3">
        <f t="shared" si="0"/>
        <v>6485.1345000000001</v>
      </c>
      <c r="H171" s="3">
        <f t="shared" si="1"/>
        <v>0.53999999999905413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5830.88</v>
      </c>
      <c r="D173" s="2">
        <f>'PR-RAS'!E177</f>
        <v>6597.11</v>
      </c>
      <c r="E173" s="2">
        <v>0</v>
      </c>
      <c r="F173" s="2">
        <v>0</v>
      </c>
      <c r="G173" s="3">
        <f t="shared" si="0"/>
        <v>3272.3171999999995</v>
      </c>
      <c r="H173" s="3">
        <f t="shared" si="1"/>
        <v>0.22999999999956344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207255.27999999994</v>
      </c>
      <c r="D174" s="2">
        <f>'PR-RAS'!E178</f>
        <v>289817.12</v>
      </c>
      <c r="E174" s="2">
        <v>0</v>
      </c>
      <c r="F174" s="2">
        <v>0</v>
      </c>
      <c r="G174" s="3">
        <f t="shared" si="0"/>
        <v>136131.88695999997</v>
      </c>
      <c r="H174" s="3">
        <f t="shared" si="1"/>
        <v>0.39999999993597157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6732.84</v>
      </c>
      <c r="D175" s="2">
        <f>'PR-RAS'!E179</f>
        <v>6710.3</v>
      </c>
      <c r="E175" s="2">
        <v>0</v>
      </c>
      <c r="F175" s="2">
        <v>0</v>
      </c>
      <c r="G175" s="3">
        <f t="shared" si="0"/>
        <v>3506.6985600000003</v>
      </c>
      <c r="H175" s="3">
        <f t="shared" si="1"/>
        <v>0.46000000000003638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34851.86</v>
      </c>
      <c r="D176" s="2">
        <f>'PR-RAS'!E180</f>
        <v>57126.26</v>
      </c>
      <c r="E176" s="2">
        <v>0</v>
      </c>
      <c r="F176" s="2">
        <v>0</v>
      </c>
      <c r="G176" s="3">
        <f t="shared" si="0"/>
        <v>26093.266499999998</v>
      </c>
      <c r="H176" s="3">
        <f t="shared" si="1"/>
        <v>0.40000000000145519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3020.02</v>
      </c>
      <c r="D177" s="2">
        <f>'PR-RAS'!E181</f>
        <v>1259.97</v>
      </c>
      <c r="E177" s="2">
        <v>0</v>
      </c>
      <c r="F177" s="2">
        <v>0</v>
      </c>
      <c r="G177" s="3">
        <f t="shared" si="0"/>
        <v>975.03296</v>
      </c>
      <c r="H177" s="3">
        <f t="shared" si="1"/>
        <v>4.9999999999954525E-2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79376.42</v>
      </c>
      <c r="D178" s="2">
        <f>'PR-RAS'!E182</f>
        <v>76278.070000000007</v>
      </c>
      <c r="E178" s="2">
        <v>0</v>
      </c>
      <c r="F178" s="2">
        <v>0</v>
      </c>
      <c r="G178" s="3">
        <f t="shared" si="0"/>
        <v>41052.063119999999</v>
      </c>
      <c r="H178" s="3">
        <f t="shared" si="1"/>
        <v>0.49000000000523869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4746.84</v>
      </c>
      <c r="D180" s="2">
        <f>'PR-RAS'!E184</f>
        <v>15770.74</v>
      </c>
      <c r="E180" s="2">
        <v>0</v>
      </c>
      <c r="F180" s="2">
        <v>0</v>
      </c>
      <c r="G180" s="3">
        <f t="shared" si="0"/>
        <v>6495.6092799999997</v>
      </c>
      <c r="H180" s="3">
        <f t="shared" si="1"/>
        <v>0.42000000000007276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68629.67</v>
      </c>
      <c r="D181" s="2">
        <f>'PR-RAS'!E185</f>
        <v>122783.26</v>
      </c>
      <c r="E181" s="2">
        <v>0</v>
      </c>
      <c r="F181" s="2">
        <v>0</v>
      </c>
      <c r="G181" s="3">
        <f t="shared" si="0"/>
        <v>56555.314200000001</v>
      </c>
      <c r="H181" s="3">
        <f t="shared" si="1"/>
        <v>0.58999999999650754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7825.86</v>
      </c>
      <c r="D182" s="2">
        <f>'PR-RAS'!E186</f>
        <v>6425.78</v>
      </c>
      <c r="E182" s="2">
        <v>0</v>
      </c>
      <c r="F182" s="2">
        <v>0</v>
      </c>
      <c r="G182" s="3">
        <f t="shared" si="0"/>
        <v>3742.6130199999998</v>
      </c>
      <c r="H182" s="3">
        <f t="shared" si="1"/>
        <v>0.36000000000058208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2071.77</v>
      </c>
      <c r="D183" s="2">
        <f>'PR-RAS'!E187</f>
        <v>3462.74</v>
      </c>
      <c r="E183" s="2">
        <v>0</v>
      </c>
      <c r="F183" s="2">
        <v>0</v>
      </c>
      <c r="G183" s="3">
        <f t="shared" si="0"/>
        <v>1637.4994999999999</v>
      </c>
      <c r="H183" s="3">
        <f t="shared" si="1"/>
        <v>0.49000000000023647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10269.290000000001</v>
      </c>
      <c r="D190" s="2">
        <f>'PR-RAS'!E194</f>
        <v>11291.04</v>
      </c>
      <c r="E190" s="2">
        <v>0</v>
      </c>
      <c r="F190" s="2">
        <v>0</v>
      </c>
      <c r="G190" s="3">
        <f t="shared" si="0"/>
        <v>6208.9089300000005</v>
      </c>
      <c r="H190" s="3">
        <f t="shared" si="1"/>
        <v>0.33000000000174623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10076.26</v>
      </c>
      <c r="D192" s="2">
        <f>'PR-RAS'!E196</f>
        <v>10576.11</v>
      </c>
      <c r="E192" s="2">
        <v>0</v>
      </c>
      <c r="F192" s="2">
        <v>0</v>
      </c>
      <c r="G192" s="3">
        <f t="shared" si="0"/>
        <v>5964.6396800000011</v>
      </c>
      <c r="H192" s="3">
        <f t="shared" si="1"/>
        <v>0.37000000000080036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193.03</v>
      </c>
      <c r="D195" s="2">
        <f>'PR-RAS'!E199</f>
        <v>120.17</v>
      </c>
      <c r="E195" s="2">
        <v>0</v>
      </c>
      <c r="F195" s="2">
        <v>0</v>
      </c>
      <c r="G195" s="3">
        <f t="shared" si="0"/>
        <v>84.073779999999999</v>
      </c>
      <c r="H195" s="3">
        <f t="shared" si="1"/>
        <v>0.20000000000000284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594.76</v>
      </c>
      <c r="E197" s="2">
        <v>0</v>
      </c>
      <c r="F197" s="2">
        <v>0</v>
      </c>
      <c r="G197" s="3">
        <f t="shared" si="0"/>
        <v>233.14592000000002</v>
      </c>
      <c r="H197" s="3">
        <f t="shared" si="1"/>
        <v>0.24000000000000909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8960.1</v>
      </c>
      <c r="D198" s="2">
        <f>'PR-RAS'!E202</f>
        <v>30276.94</v>
      </c>
      <c r="E198" s="2">
        <v>0</v>
      </c>
      <c r="F198" s="2">
        <v>0</v>
      </c>
      <c r="G198" s="3">
        <f t="shared" si="0"/>
        <v>13694.254059999999</v>
      </c>
      <c r="H198" s="3">
        <f t="shared" si="1"/>
        <v>0.16000000000167347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608.91999999999996</v>
      </c>
      <c r="D204" s="2">
        <f>'PR-RAS'!E208</f>
        <v>475.87</v>
      </c>
      <c r="E204" s="2">
        <v>0</v>
      </c>
      <c r="F204" s="2">
        <v>0</v>
      </c>
      <c r="G204" s="3">
        <f t="shared" si="0"/>
        <v>316.81398000000002</v>
      </c>
      <c r="H204" s="3">
        <f t="shared" si="1"/>
        <v>0.21000000000003638</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608.91999999999996</v>
      </c>
      <c r="D210" s="2">
        <f>'PR-RAS'!E214</f>
        <v>475.87</v>
      </c>
      <c r="E210" s="2">
        <v>0</v>
      </c>
      <c r="F210" s="2">
        <v>0</v>
      </c>
      <c r="G210" s="3">
        <f t="shared" si="0"/>
        <v>326.17793999999998</v>
      </c>
      <c r="H210" s="3">
        <f t="shared" si="1"/>
        <v>0.21000000000003638</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8351.18</v>
      </c>
      <c r="D212" s="2">
        <f>'PR-RAS'!E216</f>
        <v>29801.07</v>
      </c>
      <c r="E212" s="2">
        <v>0</v>
      </c>
      <c r="F212" s="2">
        <v>0</v>
      </c>
      <c r="G212" s="3">
        <f t="shared" si="0"/>
        <v>14338.150520000001</v>
      </c>
      <c r="H212" s="3">
        <f t="shared" si="1"/>
        <v>0.25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3655.93</v>
      </c>
      <c r="D213" s="2">
        <f>'PR-RAS'!E217</f>
        <v>3961.82</v>
      </c>
      <c r="E213" s="2">
        <v>0</v>
      </c>
      <c r="F213" s="2">
        <v>0</v>
      </c>
      <c r="G213" s="3">
        <f t="shared" si="0"/>
        <v>2454.8688400000001</v>
      </c>
      <c r="H213" s="3">
        <f t="shared" si="1"/>
        <v>0.25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4695.25</v>
      </c>
      <c r="D215" s="2">
        <f>'PR-RAS'!E219</f>
        <v>25839.25</v>
      </c>
      <c r="E215" s="2">
        <v>0</v>
      </c>
      <c r="F215" s="2">
        <v>0</v>
      </c>
      <c r="G215" s="3">
        <f t="shared" si="0"/>
        <v>12063.9825</v>
      </c>
      <c r="H215" s="3">
        <f t="shared" si="1"/>
        <v>0.5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2789.52</v>
      </c>
      <c r="E226" s="2">
        <v>0</v>
      </c>
      <c r="F226" s="2">
        <v>0</v>
      </c>
      <c r="G226" s="3">
        <f t="shared" si="0"/>
        <v>1255.2840000000001</v>
      </c>
      <c r="H226" s="3">
        <f t="shared" si="1"/>
        <v>0.48000000000001819</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2789.52</v>
      </c>
      <c r="E233" s="2">
        <v>0</v>
      </c>
      <c r="F233" s="2">
        <v>0</v>
      </c>
      <c r="G233" s="3">
        <f t="shared" si="0"/>
        <v>1294.33728</v>
      </c>
      <c r="H233" s="3">
        <f t="shared" si="1"/>
        <v>0.48000000000001819</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2789.52</v>
      </c>
      <c r="E237" s="2">
        <v>0</v>
      </c>
      <c r="F237" s="2">
        <v>0</v>
      </c>
      <c r="G237" s="3">
        <f t="shared" si="8"/>
        <v>1316.6534399999998</v>
      </c>
      <c r="H237" s="3">
        <f t="shared" si="9"/>
        <v>0.48000000000001819</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9794.25</v>
      </c>
      <c r="D258" s="2">
        <f>'PR-RAS'!E262</f>
        <v>8166.72</v>
      </c>
      <c r="E258" s="2">
        <v>0</v>
      </c>
      <c r="F258" s="2">
        <v>0</v>
      </c>
      <c r="G258" s="3">
        <f t="shared" si="0"/>
        <v>6714.8163300000006</v>
      </c>
      <c r="H258" s="3">
        <f t="shared" si="1"/>
        <v>0.52999999999974534</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9794.25</v>
      </c>
      <c r="D265" s="2">
        <f>'PR-RAS'!E269</f>
        <v>8166.72</v>
      </c>
      <c r="E265" s="2">
        <v>0</v>
      </c>
      <c r="F265" s="2">
        <v>0</v>
      </c>
      <c r="G265" s="3">
        <f t="shared" si="0"/>
        <v>6897.7101600000005</v>
      </c>
      <c r="H265" s="3">
        <f t="shared" si="1"/>
        <v>0.52999999999974534</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9794.25</v>
      </c>
      <c r="D266" s="2">
        <f>'PR-RAS'!E270</f>
        <v>8166.72</v>
      </c>
      <c r="E266" s="2">
        <v>0</v>
      </c>
      <c r="F266" s="2">
        <v>0</v>
      </c>
      <c r="G266" s="3">
        <f t="shared" si="0"/>
        <v>6923.8378500000008</v>
      </c>
      <c r="H266" s="3">
        <f t="shared" si="1"/>
        <v>0.52999999999974534</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2884915.97</v>
      </c>
      <c r="D295" s="2">
        <f>'PR-RAS'!E299</f>
        <v>3312056.24</v>
      </c>
      <c r="E295" s="2">
        <v>0</v>
      </c>
      <c r="F295" s="2">
        <v>0</v>
      </c>
      <c r="G295" s="3">
        <f t="shared" si="12"/>
        <v>2795654.3643</v>
      </c>
      <c r="H295" s="3">
        <f t="shared" si="13"/>
        <v>0.27000000001862645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138357.5700000003</v>
      </c>
      <c r="E296" s="2">
        <v>0</v>
      </c>
      <c r="F296" s="2">
        <v>0</v>
      </c>
      <c r="G296" s="3">
        <f t="shared" si="12"/>
        <v>81630.966300000175</v>
      </c>
      <c r="H296" s="3">
        <f t="shared" si="13"/>
        <v>0.42999999970197678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42334.979999999981</v>
      </c>
      <c r="D297" s="2">
        <f>'PR-RAS'!E301</f>
        <v>0</v>
      </c>
      <c r="E297" s="2">
        <v>0</v>
      </c>
      <c r="F297" s="2">
        <v>0</v>
      </c>
      <c r="G297" s="3">
        <f t="shared" si="12"/>
        <v>12531.154079999993</v>
      </c>
      <c r="H297" s="3">
        <f t="shared" si="13"/>
        <v>2.0000000018626451E-2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251057.63</v>
      </c>
      <c r="D299" s="2">
        <f>'PR-RAS'!E303</f>
        <v>348770.78</v>
      </c>
      <c r="E299" s="2">
        <v>0</v>
      </c>
      <c r="F299" s="2">
        <v>0</v>
      </c>
      <c r="G299" s="3">
        <f t="shared" si="12"/>
        <v>282682.55862000003</v>
      </c>
      <c r="H299" s="3">
        <f t="shared" si="13"/>
        <v>0.58999999996740371</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34077.74</v>
      </c>
      <c r="D300" s="2">
        <f>'PR-RAS'!E304</f>
        <v>8608.85</v>
      </c>
      <c r="E300" s="2">
        <v>0</v>
      </c>
      <c r="F300" s="2">
        <v>0</v>
      </c>
      <c r="G300" s="3">
        <f t="shared" si="12"/>
        <v>15337.33656</v>
      </c>
      <c r="H300" s="3">
        <f t="shared" si="13"/>
        <v>0.41000000000167347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55378.17</v>
      </c>
      <c r="D355" s="2">
        <f>'PR-RAS'!E360</f>
        <v>175947.63</v>
      </c>
      <c r="E355" s="2">
        <v>0</v>
      </c>
      <c r="F355" s="2">
        <v>0</v>
      </c>
      <c r="G355" s="3">
        <f t="shared" si="12"/>
        <v>144174.79421999998</v>
      </c>
      <c r="H355" s="3">
        <f t="shared" si="13"/>
        <v>0.53999999999359716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17888.169999999998</v>
      </c>
      <c r="D368" s="2">
        <f>'PR-RAS'!E373</f>
        <v>32384.5</v>
      </c>
      <c r="E368" s="2">
        <v>0</v>
      </c>
      <c r="F368" s="2">
        <v>0</v>
      </c>
      <c r="G368" s="3">
        <f t="shared" si="12"/>
        <v>30335.181389999998</v>
      </c>
      <c r="H368" s="3">
        <f t="shared" si="13"/>
        <v>0.66999999999825377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17888.169999999998</v>
      </c>
      <c r="D374" s="2">
        <f>'PR-RAS'!E379</f>
        <v>32384.5</v>
      </c>
      <c r="E374" s="2">
        <v>0</v>
      </c>
      <c r="F374" s="2">
        <v>0</v>
      </c>
      <c r="G374" s="3">
        <f t="shared" si="12"/>
        <v>30831.12441</v>
      </c>
      <c r="H374" s="3">
        <f t="shared" si="13"/>
        <v>0.66999999999825377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3197.15</v>
      </c>
      <c r="D377" s="2">
        <f>'PR-RAS'!E382</f>
        <v>1368.75</v>
      </c>
      <c r="E377" s="2">
        <v>0</v>
      </c>
      <c r="F377" s="2">
        <v>0</v>
      </c>
      <c r="G377" s="3">
        <f t="shared" si="12"/>
        <v>2231.4283999999998</v>
      </c>
      <c r="H377" s="3">
        <f t="shared" si="13"/>
        <v>0.40000000000009095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1630</v>
      </c>
      <c r="D378" s="2">
        <f>'PR-RAS'!E383</f>
        <v>0</v>
      </c>
      <c r="E378" s="2">
        <v>0</v>
      </c>
      <c r="F378" s="2">
        <v>0</v>
      </c>
      <c r="G378" s="3">
        <f t="shared" si="12"/>
        <v>614.51</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13061.02</v>
      </c>
      <c r="D381" s="2">
        <f>'PR-RAS'!E386</f>
        <v>31015.75</v>
      </c>
      <c r="E381" s="2">
        <v>0</v>
      </c>
      <c r="F381" s="2">
        <v>0</v>
      </c>
      <c r="G381" s="3">
        <f t="shared" si="12"/>
        <v>28535.157600000002</v>
      </c>
      <c r="H381" s="3">
        <f t="shared" si="13"/>
        <v>0.27000000000043656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37490</v>
      </c>
      <c r="D407" s="2">
        <f>'PR-RAS'!E412</f>
        <v>143563.13</v>
      </c>
      <c r="E407" s="2">
        <v>0</v>
      </c>
      <c r="F407" s="2">
        <v>0</v>
      </c>
      <c r="G407" s="3">
        <f t="shared" si="12"/>
        <v>131794.20156000002</v>
      </c>
      <c r="H407" s="3">
        <f t="shared" si="13"/>
        <v>0.13000000000465661</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37490</v>
      </c>
      <c r="D408" s="2">
        <f>'PR-RAS'!E413</f>
        <v>143563.13</v>
      </c>
      <c r="E408" s="2">
        <v>0</v>
      </c>
      <c r="F408" s="2">
        <v>0</v>
      </c>
      <c r="G408" s="3">
        <f t="shared" si="12"/>
        <v>132118.81782</v>
      </c>
      <c r="H408" s="3">
        <f t="shared" si="13"/>
        <v>0.13000000000465661</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55378.17</v>
      </c>
      <c r="D413" s="2">
        <f>'PR-RAS'!E418</f>
        <v>175947.63</v>
      </c>
      <c r="E413" s="2">
        <v>0</v>
      </c>
      <c r="F413" s="2">
        <v>0</v>
      </c>
      <c r="G413" s="3">
        <f t="shared" si="12"/>
        <v>167796.65315999999</v>
      </c>
      <c r="H413" s="3">
        <f t="shared" si="13"/>
        <v>0.53999999999359716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2842580.99</v>
      </c>
      <c r="D417" s="2">
        <f>'PR-RAS'!E422</f>
        <v>3450413.8100000005</v>
      </c>
      <c r="E417" s="2">
        <v>0</v>
      </c>
      <c r="F417" s="2">
        <v>0</v>
      </c>
      <c r="G417" s="3">
        <f t="shared" si="12"/>
        <v>4053257.9817600003</v>
      </c>
      <c r="H417" s="3">
        <f t="shared" si="13"/>
        <v>0.19999999925494194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2940294.14</v>
      </c>
      <c r="D418" s="2">
        <f>'PR-RAS'!E423</f>
        <v>3488003.87</v>
      </c>
      <c r="E418" s="2">
        <v>0</v>
      </c>
      <c r="F418" s="2">
        <v>0</v>
      </c>
      <c r="G418" s="3">
        <f t="shared" si="12"/>
        <v>4135097.8839600002</v>
      </c>
      <c r="H418" s="3">
        <f t="shared" si="13"/>
        <v>0.27000000001862645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97713.149999999907</v>
      </c>
      <c r="D420" s="2">
        <f>'PR-RAS'!E425</f>
        <v>37590.05999999959</v>
      </c>
      <c r="E420" s="2">
        <v>0</v>
      </c>
      <c r="F420" s="2">
        <v>0</v>
      </c>
      <c r="G420" s="3">
        <f t="shared" si="12"/>
        <v>72442.280129999621</v>
      </c>
      <c r="H420" s="3">
        <f t="shared" si="13"/>
        <v>0.20999999949708581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251057.63</v>
      </c>
      <c r="D422" s="2">
        <f>'PR-RAS'!E427</f>
        <v>348770.78</v>
      </c>
      <c r="E422" s="2">
        <v>0</v>
      </c>
      <c r="F422" s="2">
        <v>0</v>
      </c>
      <c r="G422" s="3">
        <f t="shared" si="12"/>
        <v>399360.25899</v>
      </c>
      <c r="H422" s="3">
        <f t="shared" si="13"/>
        <v>0.58999999996740371</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34077.74</v>
      </c>
      <c r="D423" s="2">
        <f>'PR-RAS'!E428</f>
        <v>8608.85</v>
      </c>
      <c r="E423" s="2">
        <v>0</v>
      </c>
      <c r="F423" s="2">
        <v>0</v>
      </c>
      <c r="G423" s="3">
        <f t="shared" si="12"/>
        <v>21646.67568</v>
      </c>
      <c r="H423" s="3">
        <f t="shared" si="13"/>
        <v>0.41000000000167347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2842580.99</v>
      </c>
      <c r="D637" s="2">
        <f>'PR-RAS'!E643</f>
        <v>3450413.8100000005</v>
      </c>
      <c r="E637" s="2">
        <v>0</v>
      </c>
      <c r="F637" s="2">
        <v>0</v>
      </c>
      <c r="G637" s="3">
        <f t="shared" si="14"/>
        <v>6196807.8759600008</v>
      </c>
      <c r="H637" s="3">
        <f t="shared" si="15"/>
        <v>0.19999999925494194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2940294.14</v>
      </c>
      <c r="D638" s="2">
        <f>'PR-RAS'!E644</f>
        <v>3488003.87</v>
      </c>
      <c r="E638" s="2">
        <v>0</v>
      </c>
      <c r="F638" s="2">
        <v>0</v>
      </c>
      <c r="G638" s="3">
        <f t="shared" si="14"/>
        <v>6316684.2975600008</v>
      </c>
      <c r="H638" s="3">
        <f t="shared" si="15"/>
        <v>0.27000000001862645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97713.149999999907</v>
      </c>
      <c r="D640" s="2">
        <f>'PR-RAS'!E646</f>
        <v>37590.05999999959</v>
      </c>
      <c r="E640" s="2">
        <v>0</v>
      </c>
      <c r="F640" s="2">
        <v>0</v>
      </c>
      <c r="G640" s="3">
        <f t="shared" si="14"/>
        <v>110478.79952999942</v>
      </c>
      <c r="H640" s="3">
        <f t="shared" si="15"/>
        <v>0.20999999949708581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251057.63</v>
      </c>
      <c r="D642" s="2">
        <f>'PR-RAS'!E648</f>
        <v>348770.78</v>
      </c>
      <c r="E642" s="2">
        <v>0</v>
      </c>
      <c r="F642" s="2">
        <v>0</v>
      </c>
      <c r="G642" s="3">
        <f t="shared" si="14"/>
        <v>608052.08079000004</v>
      </c>
      <c r="H642" s="3">
        <f t="shared" si="15"/>
        <v>0.58999999996740371</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348770.77999999991</v>
      </c>
      <c r="D644" s="2">
        <f>'PR-RAS'!E650</f>
        <v>386360.83999999962</v>
      </c>
      <c r="E644" s="2">
        <v>0</v>
      </c>
      <c r="F644" s="2">
        <v>0</v>
      </c>
      <c r="G644" s="3">
        <f t="shared" si="14"/>
        <v>721119.65177999937</v>
      </c>
      <c r="H644" s="3">
        <f t="shared" si="15"/>
        <v>0.3800000004703179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183451.39</v>
      </c>
      <c r="D645" s="2">
        <f>'PR-RAS'!E651</f>
        <v>0</v>
      </c>
      <c r="E645" s="2">
        <v>0</v>
      </c>
      <c r="F645" s="2">
        <v>0</v>
      </c>
      <c r="G645" s="3">
        <f t="shared" si="14"/>
        <v>118142.69516000002</v>
      </c>
      <c r="H645" s="3">
        <f t="shared" si="15"/>
        <v>0.39000000001396984</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46902.3</v>
      </c>
      <c r="D646" s="2">
        <f>'PR-RAS'!E653</f>
        <v>64108.75</v>
      </c>
      <c r="E646" s="2">
        <v>0</v>
      </c>
      <c r="F646" s="2">
        <v>0</v>
      </c>
      <c r="G646" s="3">
        <f t="shared" si="14"/>
        <v>112952.27099999999</v>
      </c>
      <c r="H646" s="3">
        <f t="shared" si="15"/>
        <v>0.55000000000291038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3443795.09</v>
      </c>
      <c r="D647" s="2">
        <f>'PR-RAS'!E654</f>
        <v>4070970.1</v>
      </c>
      <c r="E647" s="2">
        <v>0</v>
      </c>
      <c r="F647" s="2">
        <v>0</v>
      </c>
      <c r="G647" s="3">
        <f t="shared" si="14"/>
        <v>7484384.9973399993</v>
      </c>
      <c r="H647" s="3">
        <f t="shared" si="15"/>
        <v>0.18999999994412065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3426588.64</v>
      </c>
      <c r="D648" s="2">
        <f>'PR-RAS'!E655</f>
        <v>3983310.8</v>
      </c>
      <c r="E648" s="2">
        <v>0</v>
      </c>
      <c r="F648" s="2">
        <v>0</v>
      </c>
      <c r="G648" s="3">
        <f t="shared" si="14"/>
        <v>7371407.0252800006</v>
      </c>
      <c r="H648" s="3">
        <f t="shared" si="15"/>
        <v>0.56000000005587935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64108.749999999534</v>
      </c>
      <c r="D649" s="2">
        <f>'PR-RAS'!E656</f>
        <v>151768.05000000028</v>
      </c>
      <c r="E649" s="2">
        <v>0</v>
      </c>
      <c r="F649" s="2">
        <v>0</v>
      </c>
      <c r="G649" s="3">
        <f t="shared" si="14"/>
        <v>238233.86280000006</v>
      </c>
      <c r="H649" s="3">
        <f t="shared" si="15"/>
        <v>0.30000000074505806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91</v>
      </c>
      <c r="D651" s="2">
        <f>'PR-RAS'!E658</f>
        <v>89</v>
      </c>
      <c r="E651" s="2">
        <v>0</v>
      </c>
      <c r="F651" s="2">
        <v>0</v>
      </c>
      <c r="G651" s="3">
        <f t="shared" si="14"/>
        <v>174.85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68</v>
      </c>
      <c r="D653" s="2">
        <f>'PR-RAS'!E660</f>
        <v>66</v>
      </c>
      <c r="E653" s="2">
        <v>0</v>
      </c>
      <c r="F653" s="2">
        <v>0</v>
      </c>
      <c r="G653" s="3">
        <f t="shared" si="14"/>
        <v>130.4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96771.31</v>
      </c>
      <c r="E671" s="2">
        <v>0</v>
      </c>
      <c r="F671" s="2">
        <v>0</v>
      </c>
      <c r="G671" s="3">
        <f t="shared" si="14"/>
        <v>129673.5554</v>
      </c>
      <c r="H671" s="3">
        <f t="shared" si="15"/>
        <v>0.30999999999767169</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15613.04</v>
      </c>
      <c r="E677" s="2">
        <v>0</v>
      </c>
      <c r="F677" s="2">
        <v>0</v>
      </c>
      <c r="G677" s="3">
        <f t="shared" si="14"/>
        <v>21108.830080000003</v>
      </c>
      <c r="H677" s="3">
        <f t="shared" si="15"/>
        <v>4.0000000000873115E-2</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1089436.43</v>
      </c>
      <c r="D717" s="2">
        <f>'PR-RAS'!E724</f>
        <v>1093209.27</v>
      </c>
      <c r="E717" s="2">
        <v>0</v>
      </c>
      <c r="F717" s="2">
        <v>0</v>
      </c>
      <c r="G717" s="3">
        <f t="shared" si="14"/>
        <v>2345512.1585199996</v>
      </c>
      <c r="H717" s="3">
        <f t="shared" si="15"/>
        <v>0.69999999995343387</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4599.78</v>
      </c>
      <c r="D725" s="2">
        <f>'PR-RAS'!E732</f>
        <v>6487.81</v>
      </c>
      <c r="E725" s="2">
        <v>0</v>
      </c>
      <c r="F725" s="2">
        <v>0</v>
      </c>
      <c r="G725" s="3">
        <f t="shared" si="14"/>
        <v>12724.589600000001</v>
      </c>
      <c r="H725" s="3">
        <f t="shared" si="15"/>
        <v>0.40999999999985448</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7963.04</v>
      </c>
      <c r="D726" s="2">
        <f>'PR-RAS'!E733</f>
        <v>10373.84</v>
      </c>
      <c r="E726" s="2">
        <v>0</v>
      </c>
      <c r="F726" s="2">
        <v>0</v>
      </c>
      <c r="G726" s="3">
        <f t="shared" si="14"/>
        <v>20815.272000000001</v>
      </c>
      <c r="H726" s="3">
        <f t="shared" si="15"/>
        <v>0.1999999999998181</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67039.87</v>
      </c>
      <c r="D727" s="2">
        <f>'PR-RAS'!E734</f>
        <v>67227.53</v>
      </c>
      <c r="E727" s="2">
        <v>0</v>
      </c>
      <c r="F727" s="2">
        <v>0</v>
      </c>
      <c r="G727" s="3">
        <f t="shared" si="14"/>
        <v>146285.31917999999</v>
      </c>
      <c r="H727" s="3">
        <f t="shared" si="15"/>
        <v>0.60000000000582077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1256.93</v>
      </c>
      <c r="D729" s="2">
        <f>'PR-RAS'!E736</f>
        <v>12467.74</v>
      </c>
      <c r="E729" s="2">
        <v>0</v>
      </c>
      <c r="F729" s="2">
        <v>0</v>
      </c>
      <c r="G729" s="3">
        <f t="shared" si="14"/>
        <v>19068.074479999999</v>
      </c>
      <c r="H729" s="3">
        <f t="shared" si="15"/>
        <v>0.33000000000015461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64140.62</v>
      </c>
      <c r="D731" s="2">
        <f>'PR-RAS'!E738</f>
        <v>115320.18</v>
      </c>
      <c r="E731" s="2">
        <v>0</v>
      </c>
      <c r="F731" s="2">
        <v>0</v>
      </c>
      <c r="G731" s="3">
        <f t="shared" si="14"/>
        <v>215190.11539999998</v>
      </c>
      <c r="H731" s="3">
        <f t="shared" si="15"/>
        <v>0.55999999999039574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1438.91</v>
      </c>
      <c r="D735" s="2">
        <f>'PR-RAS'!E742</f>
        <v>1438.91</v>
      </c>
      <c r="E735" s="2">
        <v>0</v>
      </c>
      <c r="F735" s="2">
        <v>0</v>
      </c>
      <c r="G735" s="3">
        <f t="shared" si="14"/>
        <v>3168.4798200000005</v>
      </c>
      <c r="H735" s="3">
        <f t="shared" si="15"/>
        <v>0.17999999999983629</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608.91999999999996</v>
      </c>
      <c r="D759" s="2">
        <f>'PR-RAS'!E766</f>
        <v>475.87</v>
      </c>
      <c r="E759" s="2">
        <v>0</v>
      </c>
      <c r="F759" s="2">
        <v>0</v>
      </c>
      <c r="G759" s="3">
        <f t="shared" si="14"/>
        <v>1182.98028</v>
      </c>
      <c r="H759" s="3">
        <f t="shared" si="15"/>
        <v>0.21000000000003638</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2789.52</v>
      </c>
      <c r="E796" s="2">
        <v>0</v>
      </c>
      <c r="F796" s="2">
        <v>0</v>
      </c>
      <c r="G796" s="3">
        <f t="shared" si="30"/>
        <v>4435.3368</v>
      </c>
      <c r="H796" s="3">
        <f t="shared" si="31"/>
        <v>0.48000000000001819</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9794.25</v>
      </c>
      <c r="D836" s="2">
        <f>'PR-RAS'!E843</f>
        <v>8166.72</v>
      </c>
      <c r="E836" s="2">
        <v>0</v>
      </c>
      <c r="F836" s="2">
        <v>0</v>
      </c>
      <c r="G836" s="3">
        <f t="shared" si="14"/>
        <v>21816.621150000003</v>
      </c>
      <c r="H836" s="3">
        <f t="shared" si="15"/>
        <v>0.52999999999974534</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2000735.67</v>
      </c>
      <c r="D1011" s="7">
        <f>BILANCA!E6</f>
        <v>2003469.7900000003</v>
      </c>
      <c r="E1011" s="7">
        <v>0</v>
      </c>
      <c r="F1011" s="7">
        <v>0</v>
      </c>
      <c r="G1011" s="8">
        <f t="shared" ref="G1011:G1306" si="38">B1011/1000*C1011+B1011/500*D1011</f>
        <v>6007.6752500000002</v>
      </c>
      <c r="H1011" s="8">
        <f t="shared" si="35"/>
        <v>0.53999999980442226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1703821.5499999998</v>
      </c>
      <c r="D1012" s="2">
        <f>BILANCA!E7</f>
        <v>1819530.7200000002</v>
      </c>
      <c r="E1012" s="2">
        <v>0</v>
      </c>
      <c r="F1012" s="2">
        <v>0</v>
      </c>
      <c r="G1012" s="3">
        <f t="shared" si="38"/>
        <v>10685.76598</v>
      </c>
      <c r="H1012" s="3">
        <f t="shared" si="35"/>
        <v>0.72999999998137355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3.98</v>
      </c>
      <c r="D1013" s="2">
        <f>BILANCA!E8</f>
        <v>3.98</v>
      </c>
      <c r="E1013" s="2">
        <v>0</v>
      </c>
      <c r="F1013" s="2">
        <v>0</v>
      </c>
      <c r="G1013" s="3">
        <f t="shared" si="38"/>
        <v>3.5820000000000005E-2</v>
      </c>
      <c r="H1013" s="3">
        <f t="shared" si="35"/>
        <v>4.0000000000000036E-2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3.98</v>
      </c>
      <c r="D1015" s="2">
        <f>BILANCA!E10</f>
        <v>3.98</v>
      </c>
      <c r="E1015" s="2">
        <v>0</v>
      </c>
      <c r="F1015" s="2">
        <v>0</v>
      </c>
      <c r="G1015" s="3">
        <f t="shared" si="38"/>
        <v>5.9700000000000003E-2</v>
      </c>
      <c r="H1015" s="3">
        <f t="shared" si="35"/>
        <v>4.0000000000000036E-2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1680113.5199999998</v>
      </c>
      <c r="D1017" s="2">
        <f>BILANCA!E12</f>
        <v>1795822.6900000002</v>
      </c>
      <c r="E1017" s="2">
        <v>0</v>
      </c>
      <c r="F1017" s="2">
        <v>0</v>
      </c>
      <c r="G1017" s="3">
        <f t="shared" si="38"/>
        <v>36902.312299999998</v>
      </c>
      <c r="H1017" s="3">
        <f t="shared" si="35"/>
        <v>0.7900000000372529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1531429.4399999997</v>
      </c>
      <c r="D1018" s="2">
        <f>BILANCA!E13</f>
        <v>1642127.6400000001</v>
      </c>
      <c r="E1018" s="2">
        <v>0</v>
      </c>
      <c r="F1018" s="2">
        <v>0</v>
      </c>
      <c r="G1018" s="3">
        <f t="shared" si="38"/>
        <v>38525.477760000002</v>
      </c>
      <c r="H1018" s="3">
        <f t="shared" si="35"/>
        <v>0.79999999958090484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2608506.0499999998</v>
      </c>
      <c r="D1020" s="2">
        <f>BILANCA!E15</f>
        <v>2752069.18</v>
      </c>
      <c r="E1020" s="2">
        <v>0</v>
      </c>
      <c r="F1020" s="2">
        <v>0</v>
      </c>
      <c r="G1020" s="3">
        <f t="shared" si="38"/>
        <v>81126.444099999993</v>
      </c>
      <c r="H1020" s="3">
        <f t="shared" si="35"/>
        <v>0.22999999998137355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1077076.6100000001</v>
      </c>
      <c r="D1023" s="2">
        <f>BILANCA!E18</f>
        <v>1109941.54</v>
      </c>
      <c r="E1023" s="2">
        <v>0</v>
      </c>
      <c r="F1023" s="2">
        <v>0</v>
      </c>
      <c r="G1023" s="3">
        <f t="shared" si="38"/>
        <v>42860.47597</v>
      </c>
      <c r="H1023" s="3">
        <f t="shared" si="35"/>
        <v>0.84999999986030161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113931.05000000005</v>
      </c>
      <c r="D1024" s="2">
        <f>BILANCA!E19</f>
        <v>124432.96999999997</v>
      </c>
      <c r="E1024" s="2">
        <v>0</v>
      </c>
      <c r="F1024" s="2">
        <v>0</v>
      </c>
      <c r="G1024" s="3">
        <f t="shared" si="38"/>
        <v>5079.1578599999993</v>
      </c>
      <c r="H1024" s="3">
        <f t="shared" si="35"/>
        <v>8.0000000074505806E-2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155094.24</v>
      </c>
      <c r="D1025" s="2">
        <f>BILANCA!E20</f>
        <v>153908.12</v>
      </c>
      <c r="E1025" s="2">
        <v>0</v>
      </c>
      <c r="F1025" s="2">
        <v>0</v>
      </c>
      <c r="G1025" s="3">
        <f t="shared" si="38"/>
        <v>6943.6571999999996</v>
      </c>
      <c r="H1025" s="3">
        <f t="shared" si="35"/>
        <v>0.35999999998603016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50459.79</v>
      </c>
      <c r="D1026" s="2">
        <f>BILANCA!E21</f>
        <v>50459.79</v>
      </c>
      <c r="E1026" s="2">
        <v>0</v>
      </c>
      <c r="F1026" s="2">
        <v>0</v>
      </c>
      <c r="G1026" s="3">
        <f t="shared" si="38"/>
        <v>2422.0699200000004</v>
      </c>
      <c r="H1026" s="3">
        <f t="shared" si="35"/>
        <v>0.41999999999825377</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51094.09</v>
      </c>
      <c r="D1027" s="2">
        <f>BILANCA!E22</f>
        <v>51094.09</v>
      </c>
      <c r="E1027" s="2">
        <v>0</v>
      </c>
      <c r="F1027" s="2">
        <v>0</v>
      </c>
      <c r="G1027" s="3">
        <f t="shared" si="38"/>
        <v>2605.7985899999999</v>
      </c>
      <c r="H1027" s="3">
        <f t="shared" si="35"/>
        <v>0.17999999999301508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59511.19</v>
      </c>
      <c r="D1028" s="2">
        <f>BILANCA!E23</f>
        <v>78073.69</v>
      </c>
      <c r="E1028" s="2">
        <v>0</v>
      </c>
      <c r="F1028" s="2">
        <v>0</v>
      </c>
      <c r="G1028" s="3">
        <f t="shared" si="38"/>
        <v>3881.8542599999996</v>
      </c>
      <c r="H1028" s="3">
        <f t="shared" si="35"/>
        <v>0.5</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2452.33</v>
      </c>
      <c r="D1029" s="2">
        <f>BILANCA!E24</f>
        <v>2452.33</v>
      </c>
      <c r="E1029" s="2">
        <v>0</v>
      </c>
      <c r="F1029" s="2">
        <v>0</v>
      </c>
      <c r="G1029" s="3">
        <f t="shared" si="38"/>
        <v>139.78280999999998</v>
      </c>
      <c r="H1029" s="3">
        <f t="shared" si="35"/>
        <v>0.65999999999985448</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519530.23</v>
      </c>
      <c r="D1031" s="2">
        <f>BILANCA!E26</f>
        <v>532746.88</v>
      </c>
      <c r="E1031" s="2">
        <v>0</v>
      </c>
      <c r="F1031" s="2">
        <v>0</v>
      </c>
      <c r="G1031" s="3">
        <f t="shared" si="38"/>
        <v>33285.503790000002</v>
      </c>
      <c r="H1031" s="3">
        <f t="shared" si="35"/>
        <v>0.34999999997671694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724210.82</v>
      </c>
      <c r="D1033" s="2">
        <f>BILANCA!E28</f>
        <v>744301.93</v>
      </c>
      <c r="E1033" s="2">
        <v>0</v>
      </c>
      <c r="F1033" s="2">
        <v>0</v>
      </c>
      <c r="G1033" s="3">
        <f t="shared" si="38"/>
        <v>50894.737639999999</v>
      </c>
      <c r="H1033" s="3">
        <f t="shared" si="35"/>
        <v>0.25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26852.189999999995</v>
      </c>
      <c r="D1034" s="2">
        <f>BILANCA!E29</f>
        <v>21361.239999999998</v>
      </c>
      <c r="E1034" s="2">
        <v>0</v>
      </c>
      <c r="F1034" s="2">
        <v>0</v>
      </c>
      <c r="G1034" s="3">
        <f t="shared" si="38"/>
        <v>1669.7920799999999</v>
      </c>
      <c r="H1034" s="3">
        <f t="shared" si="35"/>
        <v>0.42999999999301508</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85208.26</v>
      </c>
      <c r="D1035" s="2">
        <f>BILANCA!E30</f>
        <v>85208.26</v>
      </c>
      <c r="E1035" s="2">
        <v>0</v>
      </c>
      <c r="F1035" s="2">
        <v>0</v>
      </c>
      <c r="G1035" s="3">
        <f t="shared" si="38"/>
        <v>6390.6194999999989</v>
      </c>
      <c r="H1035" s="3">
        <f t="shared" si="35"/>
        <v>0.51999999998952262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58356.07</v>
      </c>
      <c r="D1039" s="2">
        <f>BILANCA!E34</f>
        <v>63847.02</v>
      </c>
      <c r="E1039" s="2">
        <v>0</v>
      </c>
      <c r="F1039" s="2">
        <v>0</v>
      </c>
      <c r="G1039" s="3">
        <f t="shared" si="38"/>
        <v>5395.4531900000002</v>
      </c>
      <c r="H1039" s="3">
        <f t="shared" si="35"/>
        <v>8.999999999650754E-2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7900.84</v>
      </c>
      <c r="D1040" s="2">
        <f>BILANCA!E35</f>
        <v>7900.84</v>
      </c>
      <c r="E1040" s="2">
        <v>0</v>
      </c>
      <c r="F1040" s="2">
        <v>0</v>
      </c>
      <c r="G1040" s="3">
        <f t="shared" si="38"/>
        <v>711.07559999999989</v>
      </c>
      <c r="H1040" s="3">
        <f t="shared" si="35"/>
        <v>0.31999999999970896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7900.84</v>
      </c>
      <c r="D1042" s="2">
        <f>BILANCA!E37</f>
        <v>7900.84</v>
      </c>
      <c r="E1042" s="2">
        <v>0</v>
      </c>
      <c r="F1042" s="2">
        <v>0</v>
      </c>
      <c r="G1042" s="3">
        <f t="shared" si="38"/>
        <v>758.48063999999999</v>
      </c>
      <c r="H1042" s="3">
        <f t="shared" si="35"/>
        <v>0.31999999999970896</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245161.08</v>
      </c>
      <c r="D1059" s="2">
        <f>BILANCA!E54</f>
        <v>242122.08</v>
      </c>
      <c r="E1059" s="2">
        <v>0</v>
      </c>
      <c r="F1059" s="2">
        <v>0</v>
      </c>
      <c r="G1059" s="3">
        <f t="shared" si="38"/>
        <v>35740.856760000002</v>
      </c>
      <c r="H1059" s="3">
        <f t="shared" si="35"/>
        <v>0.15999999997438863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245161.08</v>
      </c>
      <c r="D1060" s="2">
        <f>BILANCA!E55</f>
        <v>242122.08</v>
      </c>
      <c r="E1060" s="2">
        <v>0</v>
      </c>
      <c r="F1060" s="2">
        <v>0</v>
      </c>
      <c r="G1060" s="3">
        <f t="shared" si="38"/>
        <v>36470.262000000002</v>
      </c>
      <c r="H1060" s="3">
        <f t="shared" si="35"/>
        <v>0.15999999997438863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23704.05</v>
      </c>
      <c r="D1061" s="2">
        <f>BILANCA!E56</f>
        <v>23704.05</v>
      </c>
      <c r="E1061" s="2">
        <v>0</v>
      </c>
      <c r="F1061" s="2">
        <v>0</v>
      </c>
      <c r="G1061" s="3">
        <f t="shared" si="38"/>
        <v>3626.71965</v>
      </c>
      <c r="H1061" s="3">
        <f t="shared" si="35"/>
        <v>9.9999999998544808E-2</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14256.34</v>
      </c>
      <c r="D1062" s="2">
        <f>BILANCA!E57</f>
        <v>14256.34</v>
      </c>
      <c r="E1062" s="2">
        <v>0</v>
      </c>
      <c r="F1062" s="2">
        <v>0</v>
      </c>
      <c r="G1062" s="3">
        <f t="shared" si="38"/>
        <v>2223.9890399999999</v>
      </c>
      <c r="H1062" s="3">
        <f t="shared" si="35"/>
        <v>0.68000000000029104</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9447.7099999999991</v>
      </c>
      <c r="D1063" s="2">
        <f>BILANCA!E58</f>
        <v>9447.7099999999991</v>
      </c>
      <c r="E1063" s="2">
        <v>0</v>
      </c>
      <c r="F1063" s="2">
        <v>0</v>
      </c>
      <c r="G1063" s="3">
        <f t="shared" si="38"/>
        <v>1502.1858899999997</v>
      </c>
      <c r="H1063" s="3">
        <f t="shared" si="35"/>
        <v>0.58000000000174623</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296914.12</v>
      </c>
      <c r="D1074" s="2">
        <f>BILANCA!E69</f>
        <v>183939.06999999998</v>
      </c>
      <c r="E1074" s="2">
        <v>0</v>
      </c>
      <c r="F1074" s="2">
        <v>0</v>
      </c>
      <c r="G1074" s="3">
        <f t="shared" si="38"/>
        <v>42546.704639999996</v>
      </c>
      <c r="H1074" s="3">
        <f t="shared" si="35"/>
        <v>0.18999999997322448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64108.75</v>
      </c>
      <c r="D1075" s="2">
        <f>BILANCA!E70</f>
        <v>151768.04999999999</v>
      </c>
      <c r="E1075" s="2">
        <v>0</v>
      </c>
      <c r="F1075" s="2">
        <v>0</v>
      </c>
      <c r="G1075" s="3">
        <f t="shared" si="38"/>
        <v>23896.915249999998</v>
      </c>
      <c r="H1075" s="3">
        <f t="shared" si="35"/>
        <v>0.29999999998835847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64108.75</v>
      </c>
      <c r="D1076" s="2">
        <f>BILANCA!E71</f>
        <v>151768.04999999999</v>
      </c>
      <c r="E1076" s="2">
        <v>0</v>
      </c>
      <c r="F1076" s="2">
        <v>0</v>
      </c>
      <c r="G1076" s="3">
        <f t="shared" si="38"/>
        <v>24264.560100000002</v>
      </c>
      <c r="H1076" s="3">
        <f t="shared" si="35"/>
        <v>0.29999999998835847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64108.75</v>
      </c>
      <c r="D1078" s="2">
        <f>BILANCA!E73</f>
        <v>151768.04999999999</v>
      </c>
      <c r="E1078" s="2">
        <v>0</v>
      </c>
      <c r="F1078" s="2">
        <v>0</v>
      </c>
      <c r="G1078" s="3">
        <f t="shared" si="38"/>
        <v>24999.8498</v>
      </c>
      <c r="H1078" s="3">
        <f t="shared" si="35"/>
        <v>0.29999999998835847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15276.24</v>
      </c>
      <c r="D1087" s="2">
        <f>BILANCA!E82</f>
        <v>23562.17</v>
      </c>
      <c r="E1087" s="2">
        <v>0</v>
      </c>
      <c r="F1087" s="2">
        <v>0</v>
      </c>
      <c r="G1087" s="3">
        <f t="shared" si="38"/>
        <v>4804.8446599999997</v>
      </c>
      <c r="H1087" s="3">
        <f t="shared" si="35"/>
        <v>0.40999999999803549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589.25</v>
      </c>
      <c r="D1090" s="2">
        <f>BILANCA!E85</f>
        <v>0</v>
      </c>
      <c r="E1090" s="2">
        <v>0</v>
      </c>
      <c r="F1090" s="2">
        <v>0</v>
      </c>
      <c r="G1090" s="3">
        <f t="shared" si="38"/>
        <v>47.14</v>
      </c>
      <c r="H1090" s="3">
        <f t="shared" si="35"/>
        <v>0.25</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14686.99</v>
      </c>
      <c r="D1092" s="2">
        <f>BILANCA!E87</f>
        <v>23562.17</v>
      </c>
      <c r="E1092" s="2">
        <v>0</v>
      </c>
      <c r="F1092" s="2">
        <v>0</v>
      </c>
      <c r="G1092" s="3">
        <f t="shared" si="38"/>
        <v>5068.5290599999998</v>
      </c>
      <c r="H1092" s="3">
        <f t="shared" si="35"/>
        <v>0.17999999999847205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34077.74</v>
      </c>
      <c r="D1152" s="2">
        <f>BILANCA!E147</f>
        <v>8608.85</v>
      </c>
      <c r="E1152" s="2">
        <v>0</v>
      </c>
      <c r="F1152" s="2">
        <v>0</v>
      </c>
      <c r="G1152" s="3">
        <f t="shared" si="38"/>
        <v>7283.9524799999999</v>
      </c>
      <c r="H1152" s="3">
        <f t="shared" si="41"/>
        <v>0.41000000000167347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34077.74</v>
      </c>
      <c r="D1165" s="2">
        <f>BILANCA!E160</f>
        <v>8608.85</v>
      </c>
      <c r="E1165" s="2">
        <v>0</v>
      </c>
      <c r="F1165" s="2">
        <v>0</v>
      </c>
      <c r="G1165" s="3">
        <f t="shared" si="38"/>
        <v>7950.7932000000001</v>
      </c>
      <c r="H1165" s="3">
        <f t="shared" si="41"/>
        <v>0.41000000000167347</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183451.39</v>
      </c>
      <c r="D1176" s="2">
        <f>BILANCA!E171</f>
        <v>0</v>
      </c>
      <c r="E1176" s="2">
        <v>0</v>
      </c>
      <c r="F1176" s="2">
        <v>0</v>
      </c>
      <c r="G1176" s="3">
        <f t="shared" si="38"/>
        <v>30452.930740000003</v>
      </c>
      <c r="H1176" s="3">
        <f t="shared" si="41"/>
        <v>0.39000000001396984</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183451.39</v>
      </c>
      <c r="D1177" s="2">
        <f>BILANCA!E172</f>
        <v>0</v>
      </c>
      <c r="E1177" s="2">
        <v>0</v>
      </c>
      <c r="F1177" s="2">
        <v>0</v>
      </c>
      <c r="G1177" s="3">
        <f t="shared" si="38"/>
        <v>30636.382130000005</v>
      </c>
      <c r="H1177" s="3">
        <f t="shared" si="41"/>
        <v>0.39000000001396984</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2000735.67</v>
      </c>
      <c r="D1180" s="2">
        <f>BILANCA!E176</f>
        <v>2003469.79</v>
      </c>
      <c r="E1180" s="2">
        <v>0</v>
      </c>
      <c r="F1180" s="2">
        <v>0</v>
      </c>
      <c r="G1180" s="3">
        <f t="shared" si="38"/>
        <v>1021304.7925</v>
      </c>
      <c r="H1180" s="3">
        <f t="shared" si="41"/>
        <v>0.5400000000372529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600286.65</v>
      </c>
      <c r="D1181" s="2">
        <f>BILANCA!E177</f>
        <v>550370.55000000005</v>
      </c>
      <c r="E1181" s="2">
        <v>0</v>
      </c>
      <c r="F1181" s="2">
        <v>0</v>
      </c>
      <c r="G1181" s="3">
        <f t="shared" si="38"/>
        <v>290875.74525000004</v>
      </c>
      <c r="H1181" s="3">
        <f t="shared" si="41"/>
        <v>0.79999999993015081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571394.03</v>
      </c>
      <c r="D1182" s="2">
        <f>BILANCA!E178</f>
        <v>544347.09000000008</v>
      </c>
      <c r="E1182" s="2">
        <v>0</v>
      </c>
      <c r="F1182" s="2">
        <v>0</v>
      </c>
      <c r="G1182" s="3">
        <f t="shared" si="38"/>
        <v>285535.17212</v>
      </c>
      <c r="H1182" s="3">
        <f t="shared" si="41"/>
        <v>0.12000000011175871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174313.59</v>
      </c>
      <c r="D1183" s="2">
        <f>BILANCA!E179</f>
        <v>183143.37</v>
      </c>
      <c r="E1183" s="2">
        <v>0</v>
      </c>
      <c r="F1183" s="2">
        <v>0</v>
      </c>
      <c r="G1183" s="3">
        <f t="shared" si="38"/>
        <v>93523.85708999999</v>
      </c>
      <c r="H1183" s="3">
        <f t="shared" si="41"/>
        <v>0.77999999999883585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389122.49</v>
      </c>
      <c r="D1184" s="2">
        <f>BILANCA!E180</f>
        <v>333108.39</v>
      </c>
      <c r="E1184" s="2">
        <v>0</v>
      </c>
      <c r="F1184" s="2">
        <v>0</v>
      </c>
      <c r="G1184" s="3">
        <f t="shared" si="38"/>
        <v>183629.03297999999</v>
      </c>
      <c r="H1184" s="3">
        <f t="shared" si="41"/>
        <v>0.88000000000465661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3976.27</v>
      </c>
      <c r="D1185" s="2">
        <f>BILANCA!E181</f>
        <v>24113.65</v>
      </c>
      <c r="E1185" s="2">
        <v>0</v>
      </c>
      <c r="F1185" s="2">
        <v>0</v>
      </c>
      <c r="G1185" s="3">
        <f t="shared" si="38"/>
        <v>9135.6247500000009</v>
      </c>
      <c r="H1185" s="3">
        <f t="shared" si="41"/>
        <v>0.61999999999852662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3976.27</v>
      </c>
      <c r="D1188" s="2">
        <f>BILANCA!E184</f>
        <v>24113.65</v>
      </c>
      <c r="E1188" s="2">
        <v>0</v>
      </c>
      <c r="F1188" s="2">
        <v>0</v>
      </c>
      <c r="G1188" s="3">
        <f t="shared" si="38"/>
        <v>9292.2354599999999</v>
      </c>
      <c r="H1188" s="3">
        <f t="shared" si="41"/>
        <v>0.61999999999852662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3981.68</v>
      </c>
      <c r="D1200" s="2">
        <f>BILANCA!E196</f>
        <v>3981.68</v>
      </c>
      <c r="E1200" s="2">
        <v>0</v>
      </c>
      <c r="F1200" s="2">
        <v>0</v>
      </c>
      <c r="G1200" s="3">
        <f t="shared" si="38"/>
        <v>2269.5576000000001</v>
      </c>
      <c r="H1200" s="3">
        <f t="shared" si="41"/>
        <v>0.64000000000032742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20777.150000000001</v>
      </c>
      <c r="D1201" s="2">
        <f>BILANCA!E197</f>
        <v>0</v>
      </c>
      <c r="E1201" s="2">
        <v>0</v>
      </c>
      <c r="F1201" s="2">
        <v>0</v>
      </c>
      <c r="G1201" s="3">
        <f t="shared" si="38"/>
        <v>3968.4356500000004</v>
      </c>
      <c r="H1201" s="3">
        <f t="shared" si="41"/>
        <v>0.15000000000145519</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1625.9</v>
      </c>
      <c r="D1203" s="2">
        <f>BILANCA!E199</f>
        <v>0</v>
      </c>
      <c r="E1203" s="2">
        <v>0</v>
      </c>
      <c r="F1203" s="2">
        <v>0</v>
      </c>
      <c r="G1203" s="3">
        <f t="shared" si="44"/>
        <v>313.79870000000005</v>
      </c>
      <c r="H1203" s="3">
        <f t="shared" si="45"/>
        <v>9.9999999999909051E-2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19151.25</v>
      </c>
      <c r="D1206" s="2">
        <f>BILANCA!E202</f>
        <v>0</v>
      </c>
      <c r="E1206" s="2">
        <v>0</v>
      </c>
      <c r="F1206" s="2">
        <v>0</v>
      </c>
      <c r="G1206" s="3">
        <f t="shared" si="44"/>
        <v>3753.645</v>
      </c>
      <c r="H1206" s="3">
        <f t="shared" si="45"/>
        <v>0.25</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8115.47</v>
      </c>
      <c r="D1223" s="2">
        <f>BILANCA!E219</f>
        <v>6023.46</v>
      </c>
      <c r="E1223" s="2">
        <v>0</v>
      </c>
      <c r="F1223" s="2">
        <v>0</v>
      </c>
      <c r="G1223" s="3">
        <f t="shared" si="38"/>
        <v>4294.58907</v>
      </c>
      <c r="H1223" s="3">
        <f t="shared" si="41"/>
        <v>0.93000000000029104</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8115.47</v>
      </c>
      <c r="D1224" s="2">
        <f>BILANCA!E220</f>
        <v>6023.46</v>
      </c>
      <c r="E1224" s="2">
        <v>0</v>
      </c>
      <c r="F1224" s="2">
        <v>0</v>
      </c>
      <c r="G1224" s="3">
        <f t="shared" si="38"/>
        <v>4314.7514599999995</v>
      </c>
      <c r="H1224" s="3">
        <f t="shared" si="41"/>
        <v>0.93000000000029104</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8115.47</v>
      </c>
      <c r="D1229" s="2">
        <f>BILANCA!E225</f>
        <v>6023.46</v>
      </c>
      <c r="E1229" s="2">
        <v>0</v>
      </c>
      <c r="F1229" s="2">
        <v>0</v>
      </c>
      <c r="G1229" s="3">
        <f t="shared" si="38"/>
        <v>4415.5634100000007</v>
      </c>
      <c r="H1229" s="3">
        <f t="shared" si="41"/>
        <v>0.93000000000029104</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1400449.02</v>
      </c>
      <c r="D1255" s="2">
        <f>BILANCA!E251</f>
        <v>1453099.24</v>
      </c>
      <c r="E1255" s="2">
        <v>0</v>
      </c>
      <c r="F1255" s="2">
        <v>0</v>
      </c>
      <c r="G1255" s="3">
        <f t="shared" si="38"/>
        <v>1055128.6375</v>
      </c>
      <c r="H1255" s="3">
        <f t="shared" si="41"/>
        <v>0.26000000000931323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1715142.06</v>
      </c>
      <c r="D1256" s="2">
        <f>BILANCA!E252</f>
        <v>1830851.23</v>
      </c>
      <c r="E1256" s="2">
        <v>0</v>
      </c>
      <c r="F1256" s="2">
        <v>0</v>
      </c>
      <c r="G1256" s="3">
        <f t="shared" si="38"/>
        <v>1322703.75192</v>
      </c>
      <c r="H1256" s="3">
        <f t="shared" si="41"/>
        <v>0.2900000000372529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1715142.06</v>
      </c>
      <c r="D1257" s="2">
        <f>BILANCA!E253</f>
        <v>1830851.23</v>
      </c>
      <c r="E1257" s="2">
        <v>0</v>
      </c>
      <c r="F1257" s="2">
        <v>0</v>
      </c>
      <c r="G1257" s="3">
        <f t="shared" si="38"/>
        <v>1328080.59644</v>
      </c>
      <c r="H1257" s="3">
        <f t="shared" si="41"/>
        <v>0.2900000000372529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-348770.78</v>
      </c>
      <c r="D1259" s="2">
        <f>BILANCA!E255</f>
        <v>-386360.84</v>
      </c>
      <c r="E1259" s="2">
        <v>0</v>
      </c>
      <c r="F1259" s="2">
        <v>0</v>
      </c>
      <c r="G1259" s="3">
        <f t="shared" si="38"/>
        <v>-279251.62254000001</v>
      </c>
      <c r="H1259" s="3">
        <f t="shared" si="41"/>
        <v>0.37999999994644895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348770.78</v>
      </c>
      <c r="D1264" s="2">
        <f>BILANCA!E260</f>
        <v>386360.84</v>
      </c>
      <c r="E1264" s="2">
        <v>0</v>
      </c>
      <c r="F1264" s="2">
        <v>0</v>
      </c>
      <c r="G1264" s="3">
        <f t="shared" si="38"/>
        <v>284859.08484000002</v>
      </c>
      <c r="H1264" s="3">
        <f t="shared" si="41"/>
        <v>0.37999999994644895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348770.78</v>
      </c>
      <c r="D1265" s="2">
        <f>BILANCA!E261</f>
        <v>386360.84</v>
      </c>
      <c r="E1265" s="2">
        <v>0</v>
      </c>
      <c r="F1265" s="2">
        <v>0</v>
      </c>
      <c r="G1265" s="3">
        <f t="shared" si="38"/>
        <v>285980.5773</v>
      </c>
      <c r="H1265" s="3">
        <f t="shared" si="41"/>
        <v>0.37999999994644895</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34077.74</v>
      </c>
      <c r="D1278" s="2">
        <f>BILANCA!E274</f>
        <v>8608.85</v>
      </c>
      <c r="E1278" s="2">
        <v>0</v>
      </c>
      <c r="F1278" s="2">
        <v>0</v>
      </c>
      <c r="G1278" s="3">
        <f t="shared" si="38"/>
        <v>13747.17792</v>
      </c>
      <c r="H1278" s="3">
        <f t="shared" si="41"/>
        <v>0.41000000000167347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34077.74</v>
      </c>
      <c r="D1291" s="2">
        <f>BILANCA!E287</f>
        <v>8608.85</v>
      </c>
      <c r="E1291" s="2">
        <v>0</v>
      </c>
      <c r="F1291" s="2">
        <v>0</v>
      </c>
      <c r="G1291" s="3">
        <f t="shared" si="48"/>
        <v>14414.018640000002</v>
      </c>
      <c r="H1291" s="3">
        <f t="shared" si="49"/>
        <v>0.41000000000167347</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34077.74</v>
      </c>
      <c r="D1305" s="2">
        <f>BILANCA!E302</f>
        <v>8608.85</v>
      </c>
      <c r="E1305" s="2">
        <v>0</v>
      </c>
      <c r="F1305" s="2">
        <v>0</v>
      </c>
      <c r="G1305" s="3">
        <f t="shared" si="38"/>
        <v>15132.154799999998</v>
      </c>
      <c r="H1305" s="3">
        <f t="shared" si="41"/>
        <v>0.41000000000167347</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14681.48</v>
      </c>
      <c r="D1311" s="2">
        <f>BILANCA!E308</f>
        <v>22562.17</v>
      </c>
      <c r="E1311" s="2">
        <v>0</v>
      </c>
      <c r="F1311" s="2">
        <v>0</v>
      </c>
      <c r="G1311" s="3">
        <f t="shared" si="52"/>
        <v>18001.551819999997</v>
      </c>
      <c r="H1311" s="3">
        <f t="shared" si="41"/>
        <v>0.64999999999781721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5.51</v>
      </c>
      <c r="D1312" s="2">
        <f>BILANCA!E309</f>
        <v>1000</v>
      </c>
      <c r="E1312" s="2">
        <v>0</v>
      </c>
      <c r="F1312" s="2">
        <v>0</v>
      </c>
      <c r="G1312" s="3">
        <f t="shared" si="52"/>
        <v>605.66402000000005</v>
      </c>
      <c r="H1312" s="3">
        <f t="shared" si="41"/>
        <v>0.49000000000000021</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314111.53000000003</v>
      </c>
      <c r="D1339" s="2">
        <f>BILANCA!E336</f>
        <v>262100.59</v>
      </c>
      <c r="E1339" s="2">
        <v>0</v>
      </c>
      <c r="F1339" s="2">
        <v>0</v>
      </c>
      <c r="G1339" s="3">
        <f t="shared" si="52"/>
        <v>275804.88159</v>
      </c>
      <c r="H1339" s="3">
        <f t="shared" si="41"/>
        <v>0.87999999997555278</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257282.5</v>
      </c>
      <c r="D1340" s="2">
        <f>BILANCA!E337</f>
        <v>282246.5</v>
      </c>
      <c r="E1340" s="2">
        <v>0</v>
      </c>
      <c r="F1340" s="2">
        <v>0</v>
      </c>
      <c r="G1340" s="3">
        <f t="shared" si="52"/>
        <v>271185.91500000004</v>
      </c>
      <c r="H1340" s="3">
        <f t="shared" si="41"/>
        <v>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20777.150000000001</v>
      </c>
      <c r="D1341" s="2">
        <f>BILANCA!E338</f>
        <v>0</v>
      </c>
      <c r="E1341" s="2">
        <v>0</v>
      </c>
      <c r="F1341" s="2">
        <v>0</v>
      </c>
      <c r="G1341" s="3">
        <f t="shared" si="52"/>
        <v>6877.2366500000007</v>
      </c>
      <c r="H1341" s="3">
        <f t="shared" si="41"/>
        <v>0.15000000000145519</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8115.47</v>
      </c>
      <c r="D1346" s="2">
        <f>BILANCA!E343</f>
        <v>6023.46</v>
      </c>
      <c r="E1346" s="2">
        <v>0</v>
      </c>
      <c r="F1346" s="2">
        <v>0</v>
      </c>
      <c r="G1346" s="3">
        <f t="shared" si="52"/>
        <v>6774.5630400000009</v>
      </c>
      <c r="H1346" s="3">
        <f t="shared" si="41"/>
        <v>0.93000000000029104</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8115.47</v>
      </c>
      <c r="D1354" s="2">
        <f>BILANCA!E351</f>
        <v>6023.46</v>
      </c>
      <c r="E1354" s="2">
        <v>0</v>
      </c>
      <c r="F1354" s="2">
        <v>0</v>
      </c>
      <c r="G1354" s="3">
        <f t="shared" si="52"/>
        <v>6935.8621599999997</v>
      </c>
      <c r="H1354" s="3">
        <f t="shared" si="41"/>
        <v>0.93000000000029104</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2940294.14</v>
      </c>
      <c r="D1525" s="2">
        <f>'RAS-funkcijski'!E129</f>
        <v>3488003.87</v>
      </c>
      <c r="E1525" s="2">
        <v>0</v>
      </c>
      <c r="F1525" s="2">
        <v>0</v>
      </c>
      <c r="G1525" s="3">
        <f t="shared" si="52"/>
        <v>1239537.7350000001</v>
      </c>
      <c r="H1525" s="3">
        <f t="shared" si="63"/>
        <v>0.27000000001862645</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2940294.14</v>
      </c>
      <c r="D1536" s="2">
        <f>'RAS-funkcijski'!E140</f>
        <v>3488003.87</v>
      </c>
      <c r="E1536" s="2">
        <v>0</v>
      </c>
      <c r="F1536" s="2">
        <v>0</v>
      </c>
      <c r="G1536" s="3">
        <f t="shared" si="52"/>
        <v>1348617.0556800002</v>
      </c>
      <c r="H1536" s="3">
        <f t="shared" si="63"/>
        <v>0.27000000001862645</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2940294.14</v>
      </c>
      <c r="D1537" s="14">
        <f>'RAS-funkcijski'!E141</f>
        <v>3488003.87</v>
      </c>
      <c r="E1537" s="14">
        <v>0</v>
      </c>
      <c r="F1537" s="14">
        <v>0</v>
      </c>
      <c r="G1537" s="15">
        <f t="shared" si="52"/>
        <v>1358533.3575600001</v>
      </c>
      <c r="H1537" s="15">
        <f t="shared" si="63"/>
        <v>0.27000000001862645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60238.46</v>
      </c>
      <c r="E1538" s="7">
        <v>0</v>
      </c>
      <c r="F1538" s="7">
        <v>0</v>
      </c>
      <c r="G1538" s="8">
        <f t="shared" si="52"/>
        <v>120.47692000000001</v>
      </c>
      <c r="H1538" s="8">
        <f t="shared" si="63"/>
        <v>0.45999999999912689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60238.46</v>
      </c>
      <c r="E1539" s="2">
        <v>0</v>
      </c>
      <c r="F1539" s="2">
        <v>0</v>
      </c>
      <c r="G1539" s="3">
        <f t="shared" si="52"/>
        <v>240.95384000000001</v>
      </c>
      <c r="H1539" s="3">
        <f t="shared" si="63"/>
        <v>0.45999999999912689</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60238.46</v>
      </c>
      <c r="E1540" s="2">
        <v>0</v>
      </c>
      <c r="F1540" s="2">
        <v>0</v>
      </c>
      <c r="G1540" s="3">
        <f t="shared" si="52"/>
        <v>361.43076000000002</v>
      </c>
      <c r="H1540" s="3">
        <f t="shared" si="63"/>
        <v>0.45999999999912689</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60238.46</v>
      </c>
      <c r="E1542" s="2">
        <v>0</v>
      </c>
      <c r="F1542" s="2">
        <v>0</v>
      </c>
      <c r="G1542" s="3">
        <f t="shared" si="52"/>
        <v>602.38459999999998</v>
      </c>
      <c r="H1542" s="3">
        <f t="shared" si="63"/>
        <v>0.45999999999912689</v>
      </c>
      <c r="I1542" s="11">
        <f t="shared" si="64"/>
        <v>277.09691599947405</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600286.65</v>
      </c>
      <c r="D1582" s="7"/>
      <c r="E1582" s="7">
        <v>0</v>
      </c>
      <c r="F1582" s="7">
        <v>0</v>
      </c>
      <c r="G1582" s="8">
        <f t="shared" ref="G1582:G1686" si="70">B1582/1000*C1582</f>
        <v>600.28665000000001</v>
      </c>
      <c r="H1582" s="8">
        <f t="shared" ref="H1582:H1686" si="71">ABS(C1582-ROUND(C1582,0))</f>
        <v>0.34999999997671694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3555533.5800000005</v>
      </c>
      <c r="D1583" s="2">
        <v>0</v>
      </c>
      <c r="E1583" s="2">
        <v>0</v>
      </c>
      <c r="F1583" s="2">
        <v>0</v>
      </c>
      <c r="G1583" s="3">
        <f t="shared" si="70"/>
        <v>7111.0671600000014</v>
      </c>
      <c r="H1583" s="3">
        <f t="shared" si="71"/>
        <v>0.41999999945983291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3379585.9500000007</v>
      </c>
      <c r="D1585" s="2">
        <v>0</v>
      </c>
      <c r="E1585" s="2">
        <v>0</v>
      </c>
      <c r="F1585" s="2">
        <v>0</v>
      </c>
      <c r="G1585" s="3">
        <f t="shared" si="70"/>
        <v>13518.343800000002</v>
      </c>
      <c r="H1585" s="3">
        <f t="shared" si="71"/>
        <v>4.9999999348074198E-2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2509274.9900000002</v>
      </c>
      <c r="D1586" s="2">
        <v>0</v>
      </c>
      <c r="E1586" s="2">
        <v>0</v>
      </c>
      <c r="F1586" s="2">
        <v>0</v>
      </c>
      <c r="G1586" s="3">
        <f t="shared" si="70"/>
        <v>12546.374950000001</v>
      </c>
      <c r="H1586" s="3">
        <f t="shared" si="71"/>
        <v>9.9999997764825821E-3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832334.24</v>
      </c>
      <c r="D1587" s="2">
        <v>0</v>
      </c>
      <c r="E1587" s="2">
        <v>0</v>
      </c>
      <c r="F1587" s="2">
        <v>0</v>
      </c>
      <c r="G1587" s="3">
        <f t="shared" si="70"/>
        <v>4994.0054399999999</v>
      </c>
      <c r="H1587" s="3">
        <f t="shared" si="71"/>
        <v>0.23999999999068677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27020.48</v>
      </c>
      <c r="D1588" s="2">
        <v>0</v>
      </c>
      <c r="E1588" s="2">
        <v>0</v>
      </c>
      <c r="F1588" s="2">
        <v>0</v>
      </c>
      <c r="G1588" s="3">
        <f t="shared" si="70"/>
        <v>189.14336</v>
      </c>
      <c r="H1588" s="3">
        <f t="shared" si="71"/>
        <v>0.47999999999956344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2789.52</v>
      </c>
      <c r="D1590" s="2">
        <v>0</v>
      </c>
      <c r="E1590" s="2">
        <v>0</v>
      </c>
      <c r="F1590" s="2">
        <v>0</v>
      </c>
      <c r="G1590" s="3">
        <f>B1590/1000*C1590</f>
        <v>25.10568</v>
      </c>
      <c r="H1590" s="3">
        <f>ABS(C1590-ROUND(C1590,0))</f>
        <v>0.48000000000001819</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8166.72</v>
      </c>
      <c r="D1591" s="2">
        <v>0</v>
      </c>
      <c r="E1591" s="2">
        <v>0</v>
      </c>
      <c r="F1591" s="2">
        <v>0</v>
      </c>
      <c r="G1591" s="3">
        <f t="shared" si="70"/>
        <v>81.667200000000008</v>
      </c>
      <c r="H1591" s="3">
        <f t="shared" si="71"/>
        <v>0.27999999999974534</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175947.63</v>
      </c>
      <c r="D1594" s="2">
        <v>0</v>
      </c>
      <c r="E1594" s="2">
        <v>0</v>
      </c>
      <c r="F1594" s="2">
        <v>0</v>
      </c>
      <c r="G1594" s="3">
        <f t="shared" si="70"/>
        <v>2287.3191900000002</v>
      </c>
      <c r="H1594" s="3">
        <f t="shared" si="71"/>
        <v>0.36999999999534339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3605449.6799999997</v>
      </c>
      <c r="D1602" s="2">
        <v>0</v>
      </c>
      <c r="E1602" s="2">
        <v>0</v>
      </c>
      <c r="F1602" s="2">
        <v>0</v>
      </c>
      <c r="G1602" s="3">
        <f t="shared" si="70"/>
        <v>75714.443279999992</v>
      </c>
      <c r="H1602" s="3">
        <f t="shared" si="71"/>
        <v>0.32000000029802322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3406632.89</v>
      </c>
      <c r="D1604" s="2">
        <v>0</v>
      </c>
      <c r="E1604" s="2">
        <v>0</v>
      </c>
      <c r="F1604" s="2">
        <v>0</v>
      </c>
      <c r="G1604" s="3">
        <f t="shared" si="70"/>
        <v>78352.556469999996</v>
      </c>
      <c r="H1604" s="3">
        <f t="shared" si="71"/>
        <v>0.10999999986961484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2500445.21</v>
      </c>
      <c r="D1605" s="2">
        <v>0</v>
      </c>
      <c r="E1605" s="2">
        <v>0</v>
      </c>
      <c r="F1605" s="2">
        <v>0</v>
      </c>
      <c r="G1605" s="3">
        <f t="shared" si="70"/>
        <v>60010.685040000004</v>
      </c>
      <c r="H1605" s="3">
        <f t="shared" si="71"/>
        <v>0.2099999999627471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888348.34</v>
      </c>
      <c r="D1606" s="2">
        <v>0</v>
      </c>
      <c r="E1606" s="2">
        <v>0</v>
      </c>
      <c r="F1606" s="2">
        <v>0</v>
      </c>
      <c r="G1606" s="3">
        <f t="shared" si="70"/>
        <v>22208.708500000001</v>
      </c>
      <c r="H1606" s="3">
        <f t="shared" si="71"/>
        <v>0.33999999996740371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6883.1</v>
      </c>
      <c r="D1607" s="2">
        <v>0</v>
      </c>
      <c r="E1607" s="2">
        <v>0</v>
      </c>
      <c r="F1607" s="2">
        <v>0</v>
      </c>
      <c r="G1607" s="3">
        <f t="shared" si="70"/>
        <v>178.9606</v>
      </c>
      <c r="H1607" s="3">
        <f t="shared" si="71"/>
        <v>0.1000000000003638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2789.52</v>
      </c>
      <c r="D1609" s="2">
        <v>0</v>
      </c>
      <c r="E1609" s="2">
        <v>0</v>
      </c>
      <c r="F1609" s="2">
        <v>0</v>
      </c>
      <c r="G1609" s="3">
        <f>B1609/1000*C1609</f>
        <v>78.106560000000002</v>
      </c>
      <c r="H1609" s="3">
        <f>ABS(C1609-ROUND(C1609,0))</f>
        <v>0.48000000000001819</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8166.72</v>
      </c>
      <c r="D1610" s="2">
        <v>0</v>
      </c>
      <c r="E1610" s="2">
        <v>0</v>
      </c>
      <c r="F1610" s="2">
        <v>0</v>
      </c>
      <c r="G1610" s="3">
        <f t="shared" si="70"/>
        <v>236.83488000000003</v>
      </c>
      <c r="H1610" s="3">
        <f t="shared" si="71"/>
        <v>0.27999999999974534</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196724.78</v>
      </c>
      <c r="D1613" s="2">
        <v>0</v>
      </c>
      <c r="E1613" s="2">
        <v>0</v>
      </c>
      <c r="F1613" s="2">
        <v>0</v>
      </c>
      <c r="G1613" s="3">
        <f t="shared" si="70"/>
        <v>6295.1929600000003</v>
      </c>
      <c r="H1613" s="3">
        <f t="shared" si="71"/>
        <v>0.22000000000116415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2092.0100000000002</v>
      </c>
      <c r="D1614" s="2">
        <v>0</v>
      </c>
      <c r="E1614" s="2">
        <v>0</v>
      </c>
      <c r="F1614" s="2">
        <v>0</v>
      </c>
      <c r="G1614" s="3">
        <f t="shared" si="70"/>
        <v>69.036330000000007</v>
      </c>
      <c r="H1614" s="3">
        <f t="shared" si="71"/>
        <v>1.0000000000218279E-2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2092.0100000000002</v>
      </c>
      <c r="D1618" s="2">
        <v>0</v>
      </c>
      <c r="E1618" s="2">
        <v>0</v>
      </c>
      <c r="F1618" s="2">
        <v>0</v>
      </c>
      <c r="G1618" s="3">
        <f t="shared" si="70"/>
        <v>77.40437</v>
      </c>
      <c r="H1618" s="3">
        <f t="shared" si="71"/>
        <v>1.0000000000218279E-2</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550370.55000000075</v>
      </c>
      <c r="D1621" s="2">
        <v>0</v>
      </c>
      <c r="E1621" s="2">
        <v>0</v>
      </c>
      <c r="F1621" s="2">
        <v>0</v>
      </c>
      <c r="G1621" s="3">
        <f t="shared" si="70"/>
        <v>22014.822000000029</v>
      </c>
      <c r="H1621" s="3">
        <f t="shared" si="71"/>
        <v>0.44999999925494194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262100.59</v>
      </c>
      <c r="D1622" s="2">
        <v>0</v>
      </c>
      <c r="E1622" s="2">
        <v>0</v>
      </c>
      <c r="F1622" s="2">
        <v>0</v>
      </c>
      <c r="G1622" s="3">
        <f t="shared" si="70"/>
        <v>10746.12419</v>
      </c>
      <c r="H1622" s="3">
        <f t="shared" si="71"/>
        <v>0.41000000000349246</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262100.59</v>
      </c>
      <c r="D1628" s="2">
        <v>0</v>
      </c>
      <c r="E1628" s="2">
        <v>0</v>
      </c>
      <c r="F1628" s="2">
        <v>0</v>
      </c>
      <c r="G1628" s="3">
        <f t="shared" si="70"/>
        <v>12318.727730000001</v>
      </c>
      <c r="H1628" s="3">
        <f t="shared" si="71"/>
        <v>0.41000000000349246</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234005.26</v>
      </c>
      <c r="D1634" s="2">
        <v>0</v>
      </c>
      <c r="E1634" s="2">
        <v>0</v>
      </c>
      <c r="F1634" s="2">
        <v>0</v>
      </c>
      <c r="G1634" s="3">
        <f t="shared" si="70"/>
        <v>12402.278780000001</v>
      </c>
      <c r="H1634" s="3">
        <f t="shared" si="71"/>
        <v>0.26000000000931323</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234005.26</v>
      </c>
      <c r="D1635" s="2">
        <v>0</v>
      </c>
      <c r="E1635" s="2">
        <v>0</v>
      </c>
      <c r="F1635" s="2">
        <v>0</v>
      </c>
      <c r="G1635" s="3">
        <f t="shared" si="70"/>
        <v>12636.28404</v>
      </c>
      <c r="H1635" s="3">
        <f t="shared" si="71"/>
        <v>0.26000000000931323</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24113.65</v>
      </c>
      <c r="D1639" s="2">
        <v>0</v>
      </c>
      <c r="E1639" s="2">
        <v>0</v>
      </c>
      <c r="F1639" s="2">
        <v>0</v>
      </c>
      <c r="G1639" s="3">
        <f t="shared" si="70"/>
        <v>1398.5917000000002</v>
      </c>
      <c r="H1639" s="3">
        <f t="shared" si="71"/>
        <v>0.34999999999854481</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24113.65</v>
      </c>
      <c r="D1640" s="2">
        <v>0</v>
      </c>
      <c r="E1640" s="2">
        <v>0</v>
      </c>
      <c r="F1640" s="2">
        <v>0</v>
      </c>
      <c r="G1640" s="3">
        <f t="shared" si="70"/>
        <v>1422.70535</v>
      </c>
      <c r="H1640" s="3">
        <f t="shared" si="71"/>
        <v>0.34999999999854481</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3981.68</v>
      </c>
      <c r="D1664" s="2">
        <v>0</v>
      </c>
      <c r="E1664" s="2">
        <v>0</v>
      </c>
      <c r="F1664" s="2">
        <v>0</v>
      </c>
      <c r="G1664" s="3">
        <f t="shared" si="70"/>
        <v>330.47944000000001</v>
      </c>
      <c r="H1664" s="3">
        <f t="shared" si="71"/>
        <v>0.32000000000016371</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3981.68</v>
      </c>
      <c r="D1665" s="2">
        <v>0</v>
      </c>
      <c r="E1665" s="2">
        <v>0</v>
      </c>
      <c r="F1665" s="2">
        <v>0</v>
      </c>
      <c r="G1665" s="3">
        <f t="shared" si="70"/>
        <v>334.46111999999999</v>
      </c>
      <c r="H1665" s="3">
        <f t="shared" si="71"/>
        <v>0.32000000000016371</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288269.96000000002</v>
      </c>
      <c r="D1681" s="2">
        <v>0</v>
      </c>
      <c r="E1681" s="2">
        <v>0</v>
      </c>
      <c r="F1681" s="2">
        <v>0</v>
      </c>
      <c r="G1681" s="3">
        <f t="shared" si="70"/>
        <v>28826.996000000003</v>
      </c>
      <c r="H1681" s="3">
        <f t="shared" si="71"/>
        <v>3.9999999979045242E-2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282246.5</v>
      </c>
      <c r="D1683" s="2">
        <v>0</v>
      </c>
      <c r="E1683" s="2">
        <v>0</v>
      </c>
      <c r="F1683" s="2">
        <v>0</v>
      </c>
      <c r="G1683" s="3">
        <f t="shared" si="70"/>
        <v>28789.142999999996</v>
      </c>
      <c r="H1683" s="3">
        <f t="shared" si="71"/>
        <v>0.5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6023.46</v>
      </c>
      <c r="D1685" s="2">
        <v>0</v>
      </c>
      <c r="E1685" s="2">
        <v>0</v>
      </c>
      <c r="F1685" s="2">
        <v>0</v>
      </c>
      <c r="G1685" s="3">
        <f>B1685/1000*C1685</f>
        <v>626.43984</v>
      </c>
      <c r="H1685" s="3">
        <f>ABS(C1685-ROUND(C1685,0))</f>
        <v>0.46000000000003638</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6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2019</v>
      </c>
      <c r="B1" s="398"/>
      <c r="C1" s="398"/>
    </row>
    <row r="2" spans="1:16" ht="33" customHeight="1" x14ac:dyDescent="0.2">
      <c r="A2" s="399" t="s">
        <v>2020</v>
      </c>
      <c r="B2" s="400"/>
      <c r="C2" s="397"/>
      <c r="D2" s="5"/>
      <c r="E2" s="5"/>
      <c r="F2" s="5"/>
      <c r="G2" s="5"/>
      <c r="H2" s="5"/>
      <c r="I2" s="5"/>
      <c r="J2" s="5"/>
      <c r="K2" s="5"/>
      <c r="L2" s="5"/>
      <c r="M2" s="5"/>
      <c r="N2" s="5"/>
      <c r="O2" s="5"/>
      <c r="P2" s="5"/>
    </row>
    <row r="3" spans="1:16" ht="18.75" customHeight="1" x14ac:dyDescent="0.2">
      <c r="A3" s="222" t="s">
        <v>2021</v>
      </c>
      <c r="B3" s="401"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7" t="s">
        <v>2103</v>
      </c>
      <c r="C46" s="397"/>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2" t="s">
        <v>2106</v>
      </c>
      <c r="B48" s="406" t="s">
        <v>2107</v>
      </c>
      <c r="C48" s="405"/>
      <c r="D48" s="5"/>
      <c r="E48" s="5"/>
      <c r="F48" s="5"/>
      <c r="G48" s="5"/>
      <c r="H48" s="5"/>
      <c r="I48" s="5"/>
      <c r="J48" s="5"/>
      <c r="K48" s="5"/>
      <c r="L48" s="5"/>
      <c r="M48" s="5"/>
      <c r="N48" s="5"/>
      <c r="O48" s="5"/>
      <c r="P48" s="5"/>
    </row>
    <row r="49" spans="1:16" ht="34.5" customHeight="1" x14ac:dyDescent="0.2">
      <c r="A49" s="202" t="s">
        <v>2108</v>
      </c>
      <c r="B49" s="404" t="s">
        <v>2109</v>
      </c>
      <c r="C49" s="405"/>
      <c r="D49" s="5"/>
      <c r="E49" s="5"/>
      <c r="F49" s="5"/>
      <c r="G49" s="5"/>
      <c r="H49" s="5"/>
      <c r="I49" s="5"/>
      <c r="J49" s="5"/>
      <c r="K49" s="5"/>
      <c r="L49" s="5"/>
      <c r="M49" s="5"/>
      <c r="N49" s="5"/>
      <c r="O49" s="5"/>
      <c r="P49" s="5"/>
    </row>
    <row r="50" spans="1:16" ht="34.5" customHeight="1" x14ac:dyDescent="0.2">
      <c r="A50" s="202" t="s">
        <v>2110</v>
      </c>
      <c r="B50" s="404" t="s">
        <v>2111</v>
      </c>
      <c r="C50" s="405"/>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9" t="s">
        <v>2117</v>
      </c>
      <c r="C53" s="410"/>
      <c r="D53" s="5"/>
      <c r="E53" s="5"/>
      <c r="F53" s="5"/>
      <c r="G53" s="5"/>
      <c r="H53" s="5"/>
      <c r="I53" s="5"/>
      <c r="J53" s="5"/>
      <c r="K53" s="5"/>
      <c r="L53" s="5"/>
      <c r="M53" s="5"/>
      <c r="N53" s="5"/>
      <c r="O53" s="5"/>
      <c r="P53" s="5"/>
    </row>
    <row r="54" spans="1:16" ht="31.5" customHeight="1" x14ac:dyDescent="0.2">
      <c r="A54" s="224" t="s">
        <v>2118</v>
      </c>
      <c r="B54" s="409" t="s">
        <v>2119</v>
      </c>
      <c r="C54" s="410"/>
      <c r="D54" s="5"/>
      <c r="E54" s="5"/>
      <c r="F54" s="5"/>
      <c r="G54" s="5"/>
      <c r="H54" s="5"/>
      <c r="I54" s="5"/>
      <c r="J54" s="5"/>
      <c r="K54" s="5"/>
      <c r="L54" s="5"/>
      <c r="M54" s="5"/>
      <c r="N54" s="5"/>
      <c r="O54" s="5"/>
      <c r="P54" s="5"/>
    </row>
    <row r="55" spans="1:16" ht="54.6" customHeight="1" x14ac:dyDescent="0.2">
      <c r="A55" s="224" t="s">
        <v>2120</v>
      </c>
      <c r="B55" s="409" t="s">
        <v>2121</v>
      </c>
      <c r="C55" s="410"/>
      <c r="D55" s="5"/>
      <c r="E55" s="5"/>
      <c r="F55" s="5"/>
      <c r="G55" s="5"/>
      <c r="H55" s="5"/>
      <c r="I55" s="5"/>
      <c r="J55" s="5"/>
      <c r="K55" s="5"/>
      <c r="L55" s="5"/>
      <c r="M55" s="5"/>
      <c r="N55" s="5"/>
      <c r="O55" s="5"/>
      <c r="P55" s="5"/>
    </row>
    <row r="56" spans="1:16" ht="54.6" customHeight="1" x14ac:dyDescent="0.2">
      <c r="A56" s="224" t="s">
        <v>2122</v>
      </c>
      <c r="B56" s="409" t="s">
        <v>2123</v>
      </c>
      <c r="C56" s="410"/>
      <c r="D56" s="5"/>
      <c r="E56" s="5"/>
      <c r="F56" s="5"/>
      <c r="G56" s="5"/>
      <c r="H56" s="5"/>
      <c r="I56" s="5"/>
      <c r="J56" s="5"/>
      <c r="K56" s="5"/>
      <c r="L56" s="5"/>
      <c r="M56" s="5"/>
      <c r="N56" s="5"/>
      <c r="O56" s="5"/>
      <c r="P56" s="5"/>
    </row>
    <row r="57" spans="1:16" ht="54" customHeight="1" x14ac:dyDescent="0.2">
      <c r="A57" s="224" t="s">
        <v>2124</v>
      </c>
      <c r="B57" s="409" t="s">
        <v>2125</v>
      </c>
      <c r="C57" s="410"/>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394" t="s">
        <v>2129</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topLeftCell="A43"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1969</v>
      </c>
    </row>
    <row r="2" spans="1:1" ht="12.75" customHeight="1" x14ac:dyDescent="0.2">
      <c r="A2" s="204"/>
    </row>
    <row r="3" spans="1:1" ht="12.75" x14ac:dyDescent="0.2">
      <c r="A3" s="205" t="s">
        <v>1970</v>
      </c>
    </row>
    <row r="4" spans="1:1" ht="39" customHeight="1" x14ac:dyDescent="0.2">
      <c r="A4" s="205" t="s">
        <v>1971</v>
      </c>
    </row>
    <row r="5" spans="1:1" ht="60.75" customHeight="1" x14ac:dyDescent="0.2">
      <c r="A5" s="205" t="s">
        <v>1972</v>
      </c>
    </row>
    <row r="6" spans="1:1" ht="27" customHeight="1" x14ac:dyDescent="0.2">
      <c r="A6" s="206" t="s">
        <v>1973</v>
      </c>
    </row>
    <row r="7" spans="1:1" ht="56.25" x14ac:dyDescent="0.2">
      <c r="A7" s="207" t="s">
        <v>1974</v>
      </c>
    </row>
    <row r="8" spans="1:1" ht="78.75" x14ac:dyDescent="0.2">
      <c r="A8" s="208" t="s">
        <v>1975</v>
      </c>
    </row>
    <row r="9" spans="1:1" ht="22.5" x14ac:dyDescent="0.2">
      <c r="A9" s="205" t="s">
        <v>1976</v>
      </c>
    </row>
    <row r="10" spans="1:1" ht="56.25" x14ac:dyDescent="0.2">
      <c r="A10" s="205" t="s">
        <v>1977</v>
      </c>
    </row>
    <row r="11" spans="1:1" ht="42.75" customHeight="1" x14ac:dyDescent="0.2">
      <c r="A11" s="209" t="s">
        <v>1978</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19"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5" width="14.42578125" style="317" customWidth="1"/>
    <col min="26" max="16384" width="14.42578125" style="317"/>
  </cols>
  <sheetData>
    <row r="2" spans="1:23" ht="37.5" customHeight="1" x14ac:dyDescent="0.2">
      <c r="A2" s="333" t="s">
        <v>1979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1980</v>
      </c>
      <c r="J3" s="5"/>
      <c r="K3" s="5"/>
      <c r="L3" s="5"/>
      <c r="M3" s="5"/>
      <c r="N3" s="5"/>
      <c r="O3" s="5"/>
      <c r="P3" s="5"/>
      <c r="Q3" s="5"/>
      <c r="R3" s="5"/>
      <c r="S3" s="5"/>
      <c r="T3" s="5"/>
      <c r="U3" s="5"/>
      <c r="V3" s="5"/>
      <c r="W3" s="5"/>
    </row>
    <row r="4" spans="1:23" ht="32.25" customHeight="1" x14ac:dyDescent="0.35">
      <c r="A4" s="335" t="s">
        <v>1981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1982</v>
      </c>
      <c r="C6" s="239">
        <v>7585</v>
      </c>
      <c r="D6" s="315"/>
      <c r="E6" s="235"/>
      <c r="F6" s="234"/>
      <c r="G6" s="234"/>
      <c r="H6" s="19" t="s">
        <v>1983</v>
      </c>
      <c r="I6" s="20" t="s">
        <v>1984</v>
      </c>
      <c r="J6" s="5"/>
      <c r="K6" s="5"/>
      <c r="L6" s="5"/>
      <c r="M6" s="5"/>
      <c r="N6" s="5"/>
      <c r="O6" s="5"/>
      <c r="P6" s="5"/>
      <c r="Q6" s="5"/>
      <c r="R6" s="5"/>
      <c r="S6" s="5"/>
      <c r="T6" s="5"/>
      <c r="U6" s="5"/>
      <c r="V6" s="5"/>
      <c r="W6" s="5"/>
    </row>
    <row r="7" spans="1:23" ht="13.5" customHeight="1" x14ac:dyDescent="0.2">
      <c r="B7" s="18"/>
      <c r="C7" s="318"/>
      <c r="D7" s="315"/>
      <c r="E7" s="364" t="s">
        <v>1985</v>
      </c>
      <c r="F7" s="337" t="s">
        <v>1986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1987</v>
      </c>
      <c r="C8" s="240" t="s">
        <v>1988</v>
      </c>
      <c r="D8" s="315"/>
      <c r="E8" s="364"/>
      <c r="F8" s="339" t="s">
        <v>1989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1990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1991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1992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1993</v>
      </c>
      <c r="G12" s="328"/>
      <c r="H12" s="323" t="s">
        <v>1994</v>
      </c>
      <c r="I12" s="27" t="s">
        <v>1995</v>
      </c>
      <c r="J12" s="228"/>
      <c r="K12" s="228"/>
      <c r="L12" s="5"/>
      <c r="M12" s="5"/>
      <c r="N12" s="5"/>
      <c r="O12" s="5"/>
      <c r="P12" s="5"/>
      <c r="Q12" s="5"/>
      <c r="R12" s="5"/>
      <c r="S12" s="5"/>
      <c r="T12" s="5"/>
      <c r="U12" s="5"/>
      <c r="V12" s="5"/>
      <c r="W12" s="5"/>
    </row>
    <row r="13" spans="1:23" ht="23.25" x14ac:dyDescent="0.2">
      <c r="B13" s="18" t="s">
        <v>1996</v>
      </c>
      <c r="C13" s="242" t="s">
        <v>5</v>
      </c>
      <c r="D13" s="315"/>
      <c r="E13" s="364"/>
      <c r="F13" s="361" t="s">
        <v>1997</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1986</v>
      </c>
      <c r="B17" s="360" t="str">
        <f>'PR-RAS'!B6</f>
        <v>PRIHODI POSLOVANJA (šifre 61+62+63+64+65+66+67+68)</v>
      </c>
      <c r="C17" s="356"/>
      <c r="D17" s="356"/>
      <c r="E17" s="356"/>
      <c r="F17" s="357"/>
      <c r="G17" s="28" t="str">
        <f>'PR-RAS'!C6</f>
        <v>6</v>
      </c>
      <c r="H17" s="275">
        <f>'PR-RAS'!D6</f>
        <v>2842580.99</v>
      </c>
      <c r="I17" s="275">
        <f>'PR-RAS'!E6</f>
        <v>3450413.8100000005</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2884915.97</v>
      </c>
      <c r="I18" s="275">
        <f>'PR-RAS'!E152</f>
        <v>3312056.24</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348770.77999999991</v>
      </c>
      <c r="I20" s="275">
        <f>'PR-RAS'!E650</f>
        <v>386360.83999999962</v>
      </c>
      <c r="J20" s="5"/>
      <c r="K20" s="5"/>
      <c r="L20" s="5"/>
      <c r="M20" s="5"/>
      <c r="N20" s="5"/>
      <c r="O20" s="5"/>
      <c r="P20" s="5"/>
      <c r="Q20" s="5"/>
      <c r="R20" s="5"/>
      <c r="S20" s="5"/>
      <c r="T20" s="5"/>
      <c r="U20" s="5"/>
      <c r="V20" s="5"/>
      <c r="W20" s="5"/>
    </row>
    <row r="21" spans="1:23" ht="29.25" customHeight="1" x14ac:dyDescent="0.2">
      <c r="A21" s="200" t="s">
        <v>1998</v>
      </c>
      <c r="B21" s="344" t="s">
        <v>8</v>
      </c>
      <c r="C21" s="345"/>
      <c r="D21" s="345"/>
      <c r="E21" s="345"/>
      <c r="F21" s="346"/>
      <c r="G21" s="201" t="s">
        <v>9</v>
      </c>
      <c r="H21" s="265" t="s">
        <v>1999</v>
      </c>
      <c r="I21" s="266" t="s">
        <v>2000</v>
      </c>
      <c r="J21" s="5"/>
      <c r="K21" s="5"/>
      <c r="L21" s="5"/>
      <c r="M21" s="5"/>
      <c r="N21" s="5"/>
      <c r="O21" s="5"/>
      <c r="P21" s="5"/>
      <c r="Q21" s="5"/>
      <c r="R21" s="5"/>
      <c r="S21" s="5"/>
      <c r="T21" s="5"/>
      <c r="U21" s="5"/>
      <c r="V21" s="5"/>
      <c r="W21" s="5"/>
    </row>
    <row r="22" spans="1:23" ht="12.75" customHeight="1" x14ac:dyDescent="0.2">
      <c r="A22" s="341" t="s">
        <v>1989</v>
      </c>
      <c r="B22" s="360" t="str">
        <f>BILANCA!B7</f>
        <v>Nefinancijska imovina (šifre 01+02+03+04+05+06)</v>
      </c>
      <c r="C22" s="356"/>
      <c r="D22" s="356"/>
      <c r="E22" s="356"/>
      <c r="F22" s="357"/>
      <c r="G22" s="126" t="str">
        <f>BILANCA!C7</f>
        <v>B002</v>
      </c>
      <c r="H22" s="275">
        <f>BILANCA!D7</f>
        <v>1703821.5499999998</v>
      </c>
      <c r="I22" s="275">
        <f>BILANCA!E7</f>
        <v>1819530.7200000002</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296914.12</v>
      </c>
      <c r="I23" s="275">
        <f>BILANCA!E69</f>
        <v>183939.06999999998</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600286.65</v>
      </c>
      <c r="I24" s="275">
        <f>BILANCA!E177</f>
        <v>550370.55000000005</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1400449.02</v>
      </c>
      <c r="I25" s="275">
        <f>BILANCA!E251</f>
        <v>1453099.24</v>
      </c>
      <c r="J25" s="5"/>
      <c r="K25" s="5"/>
      <c r="L25" s="5"/>
      <c r="M25" s="5"/>
      <c r="N25" s="5"/>
      <c r="O25" s="5"/>
      <c r="P25" s="5"/>
      <c r="Q25" s="5"/>
      <c r="R25" s="5"/>
      <c r="S25" s="5"/>
      <c r="T25" s="5"/>
      <c r="U25" s="5"/>
      <c r="V25" s="5"/>
      <c r="W25" s="5"/>
    </row>
    <row r="26" spans="1:23" ht="48" x14ac:dyDescent="0.2">
      <c r="A26" s="200" t="s">
        <v>1998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2001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2940294.14</v>
      </c>
      <c r="I31" s="275">
        <f>'RAS-funkcijski'!E141</f>
        <v>3488003.87</v>
      </c>
      <c r="J31" s="5"/>
      <c r="K31" s="5"/>
      <c r="L31" s="5"/>
      <c r="M31" s="5"/>
      <c r="N31" s="5"/>
      <c r="O31" s="5"/>
      <c r="P31" s="5"/>
      <c r="Q31" s="5"/>
      <c r="R31" s="5"/>
      <c r="S31" s="5"/>
      <c r="T31" s="5"/>
      <c r="U31" s="5"/>
      <c r="V31" s="5"/>
      <c r="W31" s="5"/>
    </row>
    <row r="32" spans="1:23" ht="29.25" customHeight="1" x14ac:dyDescent="0.2">
      <c r="A32" s="200" t="s">
        <v>1998</v>
      </c>
      <c r="B32" s="344" t="s">
        <v>8</v>
      </c>
      <c r="C32" s="345"/>
      <c r="D32" s="345"/>
      <c r="E32" s="345"/>
      <c r="F32" s="346"/>
      <c r="G32" s="201" t="s">
        <v>9</v>
      </c>
      <c r="H32" s="265" t="s">
        <v>2002</v>
      </c>
      <c r="I32" s="266" t="s">
        <v>2003</v>
      </c>
      <c r="J32" s="5"/>
      <c r="K32" s="5"/>
      <c r="L32" s="5"/>
      <c r="M32" s="5"/>
      <c r="N32" s="5"/>
      <c r="O32" s="5"/>
      <c r="P32" s="5"/>
      <c r="Q32" s="5"/>
      <c r="R32" s="5"/>
      <c r="S32" s="5"/>
      <c r="T32" s="5"/>
      <c r="U32" s="5"/>
      <c r="V32" s="5"/>
      <c r="W32" s="5"/>
    </row>
    <row r="33" spans="1:23" ht="12.75" customHeight="1" x14ac:dyDescent="0.2">
      <c r="A33" s="341" t="s">
        <v>1991</v>
      </c>
      <c r="B33" s="355" t="str">
        <f>'P-VRIO'!B5</f>
        <v>Promjene u vrijednosti i obujmu imovine (šifre 91511+91512)</v>
      </c>
      <c r="C33" s="356"/>
      <c r="D33" s="356"/>
      <c r="E33" s="356"/>
      <c r="F33" s="357"/>
      <c r="G33" s="126" t="str">
        <f>'P-VRIO'!C5</f>
        <v>9151</v>
      </c>
      <c r="H33" s="275">
        <f>'P-VRIO'!D5</f>
        <v>0</v>
      </c>
      <c r="I33" s="275">
        <f>'P-VRIO'!E5</f>
        <v>60238.46</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1998</v>
      </c>
      <c r="B37" s="344" t="s">
        <v>8</v>
      </c>
      <c r="C37" s="345"/>
      <c r="D37" s="345"/>
      <c r="E37" s="345"/>
      <c r="F37" s="346"/>
      <c r="G37" s="201" t="s">
        <v>9</v>
      </c>
      <c r="H37" s="265" t="s">
        <v>1999</v>
      </c>
      <c r="I37" s="266" t="s">
        <v>1950</v>
      </c>
      <c r="J37" s="5"/>
      <c r="K37" s="5"/>
      <c r="L37" s="5"/>
      <c r="M37" s="5"/>
      <c r="N37" s="5"/>
      <c r="O37" s="5"/>
      <c r="P37" s="5"/>
      <c r="Q37" s="5"/>
      <c r="R37" s="5"/>
      <c r="S37" s="5"/>
      <c r="T37" s="5"/>
      <c r="U37" s="5"/>
      <c r="V37" s="5"/>
      <c r="W37" s="5"/>
    </row>
    <row r="38" spans="1:23" ht="12.75" customHeight="1" x14ac:dyDescent="0.2">
      <c r="A38" s="341" t="s">
        <v>1992</v>
      </c>
      <c r="B38" s="360" t="str">
        <f>OBVEZE!B5</f>
        <v>Stanje obveza 1. siječnja (=stanju obveza iz Izvještaja o obvezama na 31. prosinca prethodne godine)</v>
      </c>
      <c r="C38" s="356"/>
      <c r="D38" s="356"/>
      <c r="E38" s="356"/>
      <c r="F38" s="357"/>
      <c r="G38" s="126" t="str">
        <f>OBVEZE!C5</f>
        <v>V001</v>
      </c>
      <c r="H38" s="275">
        <f>OBVEZE!D5</f>
        <v>600286.65</v>
      </c>
      <c r="I38" s="275" t="s">
        <v>2004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2004</v>
      </c>
      <c r="I39" s="275">
        <f>OBVEZE!D44</f>
        <v>550370.55000000075</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2004</v>
      </c>
      <c r="I40" s="275">
        <f>OBVEZE!D45</f>
        <v>262100.59</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2004</v>
      </c>
      <c r="I41" s="276">
        <f>OBVEZE!D104</f>
        <v>288269.96000000002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2005</v>
      </c>
      <c r="F44" s="347"/>
      <c r="G44" s="229"/>
      <c r="H44" s="348" t="s">
        <v>2006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76" zoomScaleNormal="100" workbookViewId="0">
      <selection activeCell="E304" sqref="E30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2842580.99</v>
      </c>
      <c r="E6" s="60">
        <f>E7+E43+E49+E82+E106+E125+E134+E140</f>
        <v>3450413.8100000005</v>
      </c>
      <c r="F6" s="45">
        <f t="shared" ref="F6:F132" si="0">IF(D6&lt;&gt;0,IF(E6/D6&gt;=100,"&gt;&gt;100",E6/D6*100),"-")</f>
        <v>121.38313111001283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0</v>
      </c>
      <c r="E49" s="60">
        <f>E50+E53+E58+E61+E64+E68+E71+E74+E77</f>
        <v>112384.35</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96771.31</v>
      </c>
      <c r="F61" s="45" t="str">
        <f t="shared" si="0"/>
        <v>-</v>
      </c>
    </row>
    <row r="62" spans="1:6" ht="12.75" customHeight="1" x14ac:dyDescent="0.2">
      <c r="A62" s="63">
        <v>6341</v>
      </c>
      <c r="B62" s="65" t="s">
        <v>127</v>
      </c>
      <c r="C62" s="247" t="s">
        <v>128</v>
      </c>
      <c r="D62" s="194">
        <v>0</v>
      </c>
      <c r="E62" s="194">
        <v>96771.31</v>
      </c>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15613.04</v>
      </c>
      <c r="F68" s="45" t="str">
        <f t="shared" si="0"/>
        <v>-</v>
      </c>
    </row>
    <row r="69" spans="1:6" ht="12.75" customHeight="1" x14ac:dyDescent="0.2">
      <c r="A69" s="63" t="s">
        <v>141</v>
      </c>
      <c r="B69" s="64" t="s">
        <v>142</v>
      </c>
      <c r="C69" s="247" t="s">
        <v>141</v>
      </c>
      <c r="D69" s="194">
        <v>0</v>
      </c>
      <c r="E69" s="194">
        <v>15613.04</v>
      </c>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6</v>
      </c>
      <c r="E82" s="60">
        <f t="shared" si="15"/>
        <v>8.77</v>
      </c>
      <c r="F82" s="45">
        <f t="shared" si="0"/>
        <v>146.16666666666666</v>
      </c>
    </row>
    <row r="83" spans="1:6" ht="12.75" customHeight="1" x14ac:dyDescent="0.2">
      <c r="A83" s="63">
        <v>641</v>
      </c>
      <c r="B83" s="64" t="s">
        <v>169</v>
      </c>
      <c r="C83" s="247" t="s">
        <v>170</v>
      </c>
      <c r="D83" s="60">
        <f t="shared" ref="D83:E83" si="16">SUM(D84:D90)</f>
        <v>6</v>
      </c>
      <c r="E83" s="60">
        <f t="shared" si="16"/>
        <v>8.77</v>
      </c>
      <c r="F83" s="45">
        <f t="shared" si="0"/>
        <v>146.16666666666666</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6</v>
      </c>
      <c r="E85" s="194">
        <v>8.77</v>
      </c>
      <c r="F85" s="45">
        <f t="shared" si="0"/>
        <v>146.16666666666666</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1110797.3400000001</v>
      </c>
      <c r="E106" s="60">
        <f>E107+E112+E120+E124</f>
        <v>1099059.52</v>
      </c>
      <c r="F106" s="45">
        <f t="shared" si="0"/>
        <v>98.943297793637129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1110797.3400000001</v>
      </c>
      <c r="E112" s="60">
        <f t="shared" si="20"/>
        <v>1099059.52</v>
      </c>
      <c r="F112" s="45">
        <f t="shared" si="0"/>
        <v>98.943297793637129</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1110797.3400000001</v>
      </c>
      <c r="E117" s="194">
        <v>1099059.52</v>
      </c>
      <c r="F117" s="45">
        <f t="shared" si="0"/>
        <v>98.943297793637129</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367670.79000000004</v>
      </c>
      <c r="E125" s="60">
        <f t="shared" si="22"/>
        <v>433041.35</v>
      </c>
      <c r="F125" s="45">
        <f t="shared" si="0"/>
        <v>117.77964466527241</v>
      </c>
    </row>
    <row r="126" spans="1:6" ht="12.75" customHeight="1" x14ac:dyDescent="0.2">
      <c r="A126" s="63">
        <v>661</v>
      </c>
      <c r="B126" s="65" t="s">
        <v>255</v>
      </c>
      <c r="C126" s="247" t="s">
        <v>256</v>
      </c>
      <c r="D126" s="60">
        <f t="shared" ref="D126:E126" si="23">SUM(D127:D128)</f>
        <v>58559.15</v>
      </c>
      <c r="E126" s="60">
        <f t="shared" si="23"/>
        <v>69133.42</v>
      </c>
      <c r="F126" s="45">
        <f t="shared" si="0"/>
        <v>118.05741715854823</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58559.15</v>
      </c>
      <c r="E128" s="194">
        <v>69133.42</v>
      </c>
      <c r="F128" s="45">
        <f t="shared" si="0"/>
        <v>118.05741715854823</v>
      </c>
    </row>
    <row r="129" spans="1:6" ht="36" x14ac:dyDescent="0.2">
      <c r="A129" s="63">
        <v>663</v>
      </c>
      <c r="B129" s="182" t="s">
        <v>261</v>
      </c>
      <c r="C129" s="247" t="s">
        <v>262</v>
      </c>
      <c r="D129" s="60">
        <f t="shared" ref="D129:E129" si="24">SUM(D130:D133)</f>
        <v>309111.64</v>
      </c>
      <c r="E129" s="60">
        <f t="shared" si="24"/>
        <v>363907.93</v>
      </c>
      <c r="F129" s="45">
        <f t="shared" si="0"/>
        <v>117.72702250876091</v>
      </c>
    </row>
    <row r="130" spans="1:6" ht="12.75" customHeight="1" x14ac:dyDescent="0.2">
      <c r="A130" s="63">
        <v>6631</v>
      </c>
      <c r="B130" s="65" t="s">
        <v>263</v>
      </c>
      <c r="C130" s="247" t="s">
        <v>264</v>
      </c>
      <c r="D130" s="194">
        <v>309111.64</v>
      </c>
      <c r="E130" s="194">
        <v>363907.93</v>
      </c>
      <c r="F130" s="45">
        <f t="shared" si="0"/>
        <v>117.72702250876091</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1364106.86</v>
      </c>
      <c r="E134" s="60">
        <f t="shared" si="25"/>
        <v>1805919.82</v>
      </c>
      <c r="F134" s="45">
        <f t="shared" ref="F134:F229" si="26">IF(D134&lt;&gt;0,IF(E134/D134&gt;=100,"&gt;&gt;100",E134/D134*100),"-")</f>
        <v>132.38844206091011</v>
      </c>
    </row>
    <row r="135" spans="1:6" ht="24" x14ac:dyDescent="0.2">
      <c r="A135" s="63">
        <v>671</v>
      </c>
      <c r="B135" s="182" t="s">
        <v>273</v>
      </c>
      <c r="C135" s="247" t="s">
        <v>274</v>
      </c>
      <c r="D135" s="60">
        <f t="shared" ref="D135:E135" si="27">SUM(D136:D138)</f>
        <v>1364106.86</v>
      </c>
      <c r="E135" s="60">
        <f t="shared" si="27"/>
        <v>1805919.82</v>
      </c>
      <c r="F135" s="45">
        <f t="shared" si="26"/>
        <v>132.38844206091011</v>
      </c>
    </row>
    <row r="136" spans="1:6" ht="12.75" customHeight="1" x14ac:dyDescent="0.2">
      <c r="A136" s="63">
        <v>6711</v>
      </c>
      <c r="B136" s="65" t="s">
        <v>275</v>
      </c>
      <c r="C136" s="247" t="s">
        <v>276</v>
      </c>
      <c r="D136" s="194">
        <v>1322794.8600000001</v>
      </c>
      <c r="E136" s="194">
        <v>1745306</v>
      </c>
      <c r="F136" s="45">
        <f t="shared" si="26"/>
        <v>131.94079087969845</v>
      </c>
    </row>
    <row r="137" spans="1:6" ht="24" x14ac:dyDescent="0.2">
      <c r="A137" s="63">
        <v>6712</v>
      </c>
      <c r="B137" s="182" t="s">
        <v>277</v>
      </c>
      <c r="C137" s="247" t="s">
        <v>278</v>
      </c>
      <c r="D137" s="194">
        <v>41312</v>
      </c>
      <c r="E137" s="194">
        <v>60613.82</v>
      </c>
      <c r="F137" s="45">
        <f t="shared" si="26"/>
        <v>146.72206622773044</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2884915.97</v>
      </c>
      <c r="E152" s="60">
        <f>E153+E164+E202+E221+E230+E262+E273</f>
        <v>3312056.24</v>
      </c>
      <c r="F152" s="45">
        <f t="shared" si="26"/>
        <v>114.80598653277238</v>
      </c>
    </row>
    <row r="153" spans="1:6" ht="12.75" customHeight="1" x14ac:dyDescent="0.2">
      <c r="A153" s="63">
        <v>31</v>
      </c>
      <c r="B153" s="64" t="s">
        <v>308</v>
      </c>
      <c r="C153" s="247" t="s">
        <v>3</v>
      </c>
      <c r="D153" s="60">
        <f t="shared" ref="D153:E153" si="30">D154+D159+D160</f>
        <v>2036370.5500000003</v>
      </c>
      <c r="E153" s="60">
        <f t="shared" si="30"/>
        <v>2359158.56</v>
      </c>
      <c r="F153" s="45">
        <f t="shared" si="26"/>
        <v>115.85114310359673</v>
      </c>
    </row>
    <row r="154" spans="1:6" ht="12.75" customHeight="1" x14ac:dyDescent="0.2">
      <c r="A154" s="63">
        <v>311</v>
      </c>
      <c r="B154" s="64" t="s">
        <v>309</v>
      </c>
      <c r="C154" s="247" t="s">
        <v>310</v>
      </c>
      <c r="D154" s="60">
        <f t="shared" ref="D154:E154" si="31">SUM(D155:D158)</f>
        <v>1671022.9000000001</v>
      </c>
      <c r="E154" s="60">
        <f t="shared" si="31"/>
        <v>1948379.96</v>
      </c>
      <c r="F154" s="45">
        <f t="shared" si="26"/>
        <v>116.59804063726473</v>
      </c>
    </row>
    <row r="155" spans="1:6" ht="12.75" customHeight="1" x14ac:dyDescent="0.2">
      <c r="A155" s="63">
        <v>3111</v>
      </c>
      <c r="B155" s="64" t="s">
        <v>311</v>
      </c>
      <c r="C155" s="247" t="s">
        <v>312</v>
      </c>
      <c r="D155" s="194">
        <v>1361166.56</v>
      </c>
      <c r="E155" s="194">
        <v>1579867.79</v>
      </c>
      <c r="F155" s="45">
        <f t="shared" si="26"/>
        <v>116.06719092481966</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77077.37</v>
      </c>
      <c r="E157" s="194">
        <v>106939.88</v>
      </c>
      <c r="F157" s="45">
        <f t="shared" si="26"/>
        <v>138.74355079837312</v>
      </c>
    </row>
    <row r="158" spans="1:6" ht="12.75" customHeight="1" x14ac:dyDescent="0.2">
      <c r="A158" s="63">
        <v>3114</v>
      </c>
      <c r="B158" s="65" t="s">
        <v>317</v>
      </c>
      <c r="C158" s="247" t="s">
        <v>318</v>
      </c>
      <c r="D158" s="194">
        <v>232778.97</v>
      </c>
      <c r="E158" s="194">
        <v>261572.29</v>
      </c>
      <c r="F158" s="45">
        <f t="shared" si="26"/>
        <v>112.36938199357098</v>
      </c>
    </row>
    <row r="159" spans="1:6" ht="12.75" customHeight="1" x14ac:dyDescent="0.2">
      <c r="A159" s="63">
        <v>312</v>
      </c>
      <c r="B159" s="65" t="s">
        <v>319</v>
      </c>
      <c r="C159" s="247" t="s">
        <v>320</v>
      </c>
      <c r="D159" s="194">
        <v>89628.88</v>
      </c>
      <c r="E159" s="194">
        <v>89105.36</v>
      </c>
      <c r="F159" s="45">
        <f t="shared" si="26"/>
        <v>99.415902552837878</v>
      </c>
    </row>
    <row r="160" spans="1:6" ht="12.75" customHeight="1" x14ac:dyDescent="0.2">
      <c r="A160" s="63">
        <v>313</v>
      </c>
      <c r="B160" s="65" t="s">
        <v>321</v>
      </c>
      <c r="C160" s="247" t="s">
        <v>322</v>
      </c>
      <c r="D160" s="60">
        <f t="shared" ref="D160:E160" si="32">SUM(D161:D163)</f>
        <v>275718.77</v>
      </c>
      <c r="E160" s="60">
        <f t="shared" si="32"/>
        <v>321673.24</v>
      </c>
      <c r="F160" s="45">
        <f t="shared" si="26"/>
        <v>116.66715327360555</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275718.77</v>
      </c>
      <c r="E162" s="194">
        <v>321673.24</v>
      </c>
      <c r="F162" s="45">
        <f t="shared" si="26"/>
        <v>116.66715327360555</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829791.07</v>
      </c>
      <c r="E164" s="60">
        <f>E165+E170+E178+E188+E189+E194</f>
        <v>911664.5</v>
      </c>
      <c r="F164" s="45">
        <f t="shared" si="26"/>
        <v>109.86675236213377</v>
      </c>
    </row>
    <row r="165" spans="1:6" ht="12.75" customHeight="1" x14ac:dyDescent="0.2">
      <c r="A165" s="63">
        <v>321</v>
      </c>
      <c r="B165" s="64" t="s">
        <v>331</v>
      </c>
      <c r="C165" s="247" t="s">
        <v>332</v>
      </c>
      <c r="D165" s="60">
        <f t="shared" ref="D165:E165" si="33">SUM(D166:D169)</f>
        <v>74313.39</v>
      </c>
      <c r="E165" s="60">
        <f t="shared" si="33"/>
        <v>71939.39</v>
      </c>
      <c r="F165" s="45">
        <f t="shared" si="26"/>
        <v>96.805420934235414</v>
      </c>
    </row>
    <row r="166" spans="1:6" ht="12.75" customHeight="1" x14ac:dyDescent="0.2">
      <c r="A166" s="63">
        <v>3211</v>
      </c>
      <c r="B166" s="64" t="s">
        <v>333</v>
      </c>
      <c r="C166" s="247" t="s">
        <v>334</v>
      </c>
      <c r="D166" s="194">
        <v>4497.2700000000004</v>
      </c>
      <c r="E166" s="194">
        <v>2586.61</v>
      </c>
      <c r="F166" s="45">
        <f t="shared" si="26"/>
        <v>57.515114725155478</v>
      </c>
    </row>
    <row r="167" spans="1:6" ht="12.75" customHeight="1" x14ac:dyDescent="0.2">
      <c r="A167" s="63">
        <v>3212</v>
      </c>
      <c r="B167" s="64" t="s">
        <v>335</v>
      </c>
      <c r="C167" s="247" t="s">
        <v>336</v>
      </c>
      <c r="D167" s="194">
        <v>67039.87</v>
      </c>
      <c r="E167" s="194">
        <v>67227.53</v>
      </c>
      <c r="F167" s="45">
        <f t="shared" si="26"/>
        <v>100.27992297717762</v>
      </c>
    </row>
    <row r="168" spans="1:6" ht="12.75" customHeight="1" x14ac:dyDescent="0.2">
      <c r="A168" s="63">
        <v>3213</v>
      </c>
      <c r="B168" s="64" t="s">
        <v>337</v>
      </c>
      <c r="C168" s="247" t="s">
        <v>338</v>
      </c>
      <c r="D168" s="194">
        <v>2776.25</v>
      </c>
      <c r="E168" s="194">
        <v>2125.25</v>
      </c>
      <c r="F168" s="45">
        <f t="shared" si="26"/>
        <v>76.55110310670868</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537953.11</v>
      </c>
      <c r="E170" s="60">
        <f t="shared" si="34"/>
        <v>538616.94999999995</v>
      </c>
      <c r="F170" s="45">
        <f t="shared" si="26"/>
        <v>100.12340108973436</v>
      </c>
    </row>
    <row r="171" spans="1:6" ht="12.75" customHeight="1" x14ac:dyDescent="0.2">
      <c r="A171" s="63">
        <v>3221</v>
      </c>
      <c r="B171" s="64" t="s">
        <v>343</v>
      </c>
      <c r="C171" s="247" t="s">
        <v>344</v>
      </c>
      <c r="D171" s="194">
        <v>52474.28</v>
      </c>
      <c r="E171" s="194">
        <v>50848.13</v>
      </c>
      <c r="F171" s="45">
        <f t="shared" si="26"/>
        <v>96.90105323979671</v>
      </c>
    </row>
    <row r="172" spans="1:6" ht="12.75" customHeight="1" x14ac:dyDescent="0.2">
      <c r="A172" s="63">
        <v>3222</v>
      </c>
      <c r="B172" s="64" t="s">
        <v>345</v>
      </c>
      <c r="C172" s="247" t="s">
        <v>346</v>
      </c>
      <c r="D172" s="194">
        <v>340253.19</v>
      </c>
      <c r="E172" s="194">
        <v>338950.79</v>
      </c>
      <c r="F172" s="45">
        <f t="shared" si="26"/>
        <v>99.617226219098782</v>
      </c>
    </row>
    <row r="173" spans="1:6" ht="12.75" customHeight="1" x14ac:dyDescent="0.2">
      <c r="A173" s="63">
        <v>3223</v>
      </c>
      <c r="B173" s="65" t="s">
        <v>347</v>
      </c>
      <c r="C173" s="247" t="s">
        <v>348</v>
      </c>
      <c r="D173" s="194">
        <v>119169.56</v>
      </c>
      <c r="E173" s="194">
        <v>124125.7</v>
      </c>
      <c r="F173" s="45">
        <f t="shared" si="26"/>
        <v>104.15889762452761</v>
      </c>
    </row>
    <row r="174" spans="1:6" ht="12.75" customHeight="1" x14ac:dyDescent="0.2">
      <c r="A174" s="63">
        <v>3224</v>
      </c>
      <c r="B174" s="65" t="s">
        <v>349</v>
      </c>
      <c r="C174" s="247" t="s">
        <v>350</v>
      </c>
      <c r="D174" s="194">
        <v>6872.89</v>
      </c>
      <c r="E174" s="194">
        <v>5697.45</v>
      </c>
      <c r="F174" s="45">
        <f t="shared" si="26"/>
        <v>82.897441978556316</v>
      </c>
    </row>
    <row r="175" spans="1:6" ht="12.75" customHeight="1" x14ac:dyDescent="0.2">
      <c r="A175" s="63">
        <v>3225</v>
      </c>
      <c r="B175" s="65" t="s">
        <v>351</v>
      </c>
      <c r="C175" s="247" t="s">
        <v>352</v>
      </c>
      <c r="D175" s="194">
        <v>13352.31</v>
      </c>
      <c r="E175" s="194">
        <v>12397.77</v>
      </c>
      <c r="F175" s="45">
        <f t="shared" si="26"/>
        <v>92.85112463686059</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5830.88</v>
      </c>
      <c r="E177" s="194">
        <v>6597.11</v>
      </c>
      <c r="F177" s="45">
        <f t="shared" si="26"/>
        <v>113.1408981148643</v>
      </c>
    </row>
    <row r="178" spans="1:6" ht="12.75" customHeight="1" x14ac:dyDescent="0.2">
      <c r="A178" s="63">
        <v>323</v>
      </c>
      <c r="B178" s="65" t="s">
        <v>357</v>
      </c>
      <c r="C178" s="247" t="s">
        <v>358</v>
      </c>
      <c r="D178" s="60">
        <f t="shared" ref="D178:E178" si="35">SUM(D179:D187)</f>
        <v>207255.27999999994</v>
      </c>
      <c r="E178" s="60">
        <f t="shared" si="35"/>
        <v>289817.12</v>
      </c>
      <c r="F178" s="45">
        <f t="shared" si="26"/>
        <v>139.83581986427563</v>
      </c>
    </row>
    <row r="179" spans="1:6" ht="12.75" customHeight="1" x14ac:dyDescent="0.2">
      <c r="A179" s="63">
        <v>3231</v>
      </c>
      <c r="B179" s="65" t="s">
        <v>359</v>
      </c>
      <c r="C179" s="247" t="s">
        <v>360</v>
      </c>
      <c r="D179" s="194">
        <v>6732.84</v>
      </c>
      <c r="E179" s="194">
        <v>6710.3</v>
      </c>
      <c r="F179" s="45">
        <f t="shared" si="26"/>
        <v>99.665222996536386</v>
      </c>
    </row>
    <row r="180" spans="1:6" ht="12.75" customHeight="1" x14ac:dyDescent="0.2">
      <c r="A180" s="63">
        <v>3232</v>
      </c>
      <c r="B180" s="65" t="s">
        <v>361</v>
      </c>
      <c r="C180" s="247" t="s">
        <v>362</v>
      </c>
      <c r="D180" s="194">
        <v>34851.86</v>
      </c>
      <c r="E180" s="194">
        <v>57126.26</v>
      </c>
      <c r="F180" s="45">
        <f t="shared" si="26"/>
        <v>163.91165349568143</v>
      </c>
    </row>
    <row r="181" spans="1:6" ht="12.75" customHeight="1" x14ac:dyDescent="0.2">
      <c r="A181" s="63">
        <v>3233</v>
      </c>
      <c r="B181" s="65" t="s">
        <v>363</v>
      </c>
      <c r="C181" s="247" t="s">
        <v>364</v>
      </c>
      <c r="D181" s="194">
        <v>3020.02</v>
      </c>
      <c r="E181" s="194">
        <v>1259.97</v>
      </c>
      <c r="F181" s="45">
        <f t="shared" si="26"/>
        <v>41.720584631889857</v>
      </c>
    </row>
    <row r="182" spans="1:6" ht="12.75" customHeight="1" x14ac:dyDescent="0.2">
      <c r="A182" s="63">
        <v>3234</v>
      </c>
      <c r="B182" s="65" t="s">
        <v>365</v>
      </c>
      <c r="C182" s="247" t="s">
        <v>366</v>
      </c>
      <c r="D182" s="194">
        <v>79376.42</v>
      </c>
      <c r="E182" s="194">
        <v>76278.070000000007</v>
      </c>
      <c r="F182" s="45">
        <f t="shared" si="26"/>
        <v>96.096636759380189</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4746.84</v>
      </c>
      <c r="E184" s="194">
        <v>15770.74</v>
      </c>
      <c r="F184" s="45">
        <f t="shared" si="26"/>
        <v>332.23660371952712</v>
      </c>
    </row>
    <row r="185" spans="1:6" ht="12.75" customHeight="1" x14ac:dyDescent="0.2">
      <c r="A185" s="63">
        <v>3237</v>
      </c>
      <c r="B185" s="64" t="s">
        <v>371</v>
      </c>
      <c r="C185" s="247" t="s">
        <v>372</v>
      </c>
      <c r="D185" s="194">
        <v>68629.67</v>
      </c>
      <c r="E185" s="194">
        <v>122783.26</v>
      </c>
      <c r="F185" s="45">
        <f t="shared" si="26"/>
        <v>178.90696545677693</v>
      </c>
    </row>
    <row r="186" spans="1:6" ht="12.75" customHeight="1" x14ac:dyDescent="0.2">
      <c r="A186" s="63">
        <v>3238</v>
      </c>
      <c r="B186" s="64" t="s">
        <v>373</v>
      </c>
      <c r="C186" s="247" t="s">
        <v>374</v>
      </c>
      <c r="D186" s="194">
        <v>7825.86</v>
      </c>
      <c r="E186" s="194">
        <v>6425.78</v>
      </c>
      <c r="F186" s="45">
        <f t="shared" si="26"/>
        <v>82.109570066420815</v>
      </c>
    </row>
    <row r="187" spans="1:6" ht="12.75" customHeight="1" x14ac:dyDescent="0.2">
      <c r="A187" s="63">
        <v>3239</v>
      </c>
      <c r="B187" s="64" t="s">
        <v>375</v>
      </c>
      <c r="C187" s="247" t="s">
        <v>376</v>
      </c>
      <c r="D187" s="194">
        <v>2071.77</v>
      </c>
      <c r="E187" s="194">
        <v>3462.74</v>
      </c>
      <c r="F187" s="45">
        <f t="shared" si="26"/>
        <v>167.13920946823245</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10269.290000000001</v>
      </c>
      <c r="E194" s="60">
        <f t="shared" si="36"/>
        <v>11291.04</v>
      </c>
      <c r="F194" s="45">
        <f t="shared" si="26"/>
        <v>109.94956808114291</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10076.26</v>
      </c>
      <c r="E196" s="194">
        <v>10576.11</v>
      </c>
      <c r="F196" s="45">
        <f t="shared" si="26"/>
        <v>104.9606699311054</v>
      </c>
    </row>
    <row r="197" spans="1:6" ht="12.75" customHeight="1" x14ac:dyDescent="0.2">
      <c r="A197" s="63">
        <v>3293</v>
      </c>
      <c r="B197" s="64" t="s">
        <v>395</v>
      </c>
      <c r="C197" s="247" t="s">
        <v>396</v>
      </c>
      <c r="D197" s="194">
        <v>0</v>
      </c>
      <c r="E197" s="194"/>
      <c r="F197" s="45" t="str">
        <f t="shared" si="26"/>
        <v>-</v>
      </c>
    </row>
    <row r="198" spans="1:6" ht="12.75" customHeight="1" x14ac:dyDescent="0.2">
      <c r="A198" s="63">
        <v>3294</v>
      </c>
      <c r="B198" s="64" t="s">
        <v>397</v>
      </c>
      <c r="C198" s="247" t="s">
        <v>398</v>
      </c>
      <c r="D198" s="194">
        <v>0</v>
      </c>
      <c r="E198" s="194"/>
      <c r="F198" s="45" t="str">
        <f t="shared" si="26"/>
        <v>-</v>
      </c>
    </row>
    <row r="199" spans="1:6" ht="12.75" customHeight="1" x14ac:dyDescent="0.2">
      <c r="A199" s="63">
        <v>3295</v>
      </c>
      <c r="B199" s="64" t="s">
        <v>399</v>
      </c>
      <c r="C199" s="247" t="s">
        <v>400</v>
      </c>
      <c r="D199" s="194">
        <v>193.03</v>
      </c>
      <c r="E199" s="194">
        <v>120.17</v>
      </c>
      <c r="F199" s="45">
        <f t="shared" si="26"/>
        <v>62.254571828213237</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0</v>
      </c>
      <c r="E201" s="194">
        <v>594.76</v>
      </c>
      <c r="F201" s="45" t="str">
        <f t="shared" si="26"/>
        <v>-</v>
      </c>
    </row>
    <row r="202" spans="1:6" ht="12.75" customHeight="1" x14ac:dyDescent="0.2">
      <c r="A202" s="63">
        <v>34</v>
      </c>
      <c r="B202" s="183" t="s">
        <v>405</v>
      </c>
      <c r="C202" s="247" t="s">
        <v>406</v>
      </c>
      <c r="D202" s="60">
        <f t="shared" ref="D202:E202" si="37">D203+D208+D216</f>
        <v>8960.1</v>
      </c>
      <c r="E202" s="60">
        <f t="shared" si="37"/>
        <v>30276.94</v>
      </c>
      <c r="F202" s="45">
        <f t="shared" si="26"/>
        <v>337.90850548542983</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608.91999999999996</v>
      </c>
      <c r="E208" s="60">
        <f t="shared" si="39"/>
        <v>475.87</v>
      </c>
      <c r="F208" s="45">
        <f t="shared" si="26"/>
        <v>78.14983905931814</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608.91999999999996</v>
      </c>
      <c r="E214" s="194">
        <v>475.87</v>
      </c>
      <c r="F214" s="45">
        <f t="shared" si="26"/>
        <v>78.14983905931814</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8351.18</v>
      </c>
      <c r="E216" s="60">
        <f t="shared" si="40"/>
        <v>29801.07</v>
      </c>
      <c r="F216" s="45">
        <f t="shared" si="26"/>
        <v>356.84861301037694</v>
      </c>
    </row>
    <row r="217" spans="1:6" ht="12.75" customHeight="1" x14ac:dyDescent="0.2">
      <c r="A217" s="63">
        <v>3431</v>
      </c>
      <c r="B217" s="182" t="s">
        <v>435</v>
      </c>
      <c r="C217" s="247" t="s">
        <v>436</v>
      </c>
      <c r="D217" s="194">
        <v>3655.93</v>
      </c>
      <c r="E217" s="194">
        <v>3961.82</v>
      </c>
      <c r="F217" s="45">
        <f t="shared" si="26"/>
        <v>108.3669545095229</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4695.25</v>
      </c>
      <c r="E219" s="194">
        <v>25839.25</v>
      </c>
      <c r="F219" s="45">
        <f t="shared" si="26"/>
        <v>550.3274586017784</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2789.52</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2789.52</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v>2789.52</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9794.25</v>
      </c>
      <c r="E262" s="60">
        <f t="shared" si="55"/>
        <v>8166.72</v>
      </c>
      <c r="F262" s="45">
        <f t="shared" ref="F262:F268" si="56">IF(D262&lt;&gt;0,IF(E262/D262&gt;=100,"&gt;&gt;100",E262/D262*100),"-")</f>
        <v>83.382801133318026</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9794.25</v>
      </c>
      <c r="E269" s="60">
        <f t="shared" si="58"/>
        <v>8166.72</v>
      </c>
      <c r="F269" s="45">
        <f t="shared" ref="F269:F272" si="59">IF(D269&lt;&gt;0,IF(E269/D269&gt;=100,"&gt;&gt;100",E269/D269*100),"-")</f>
        <v>83.382801133318026</v>
      </c>
    </row>
    <row r="270" spans="1:6" ht="12.75" customHeight="1" x14ac:dyDescent="0.2">
      <c r="A270" s="63">
        <v>3721</v>
      </c>
      <c r="B270" s="65" t="s">
        <v>532</v>
      </c>
      <c r="C270" s="247" t="s">
        <v>533</v>
      </c>
      <c r="D270" s="194">
        <v>9794.25</v>
      </c>
      <c r="E270" s="194">
        <v>8166.72</v>
      </c>
      <c r="F270" s="45">
        <f t="shared" si="59"/>
        <v>83.382801133318026</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2884915.97</v>
      </c>
      <c r="E299" s="60">
        <f>E152-E297+E298</f>
        <v>3312056.24</v>
      </c>
      <c r="F299" s="45">
        <f t="shared" si="68"/>
        <v>114.80598653277238</v>
      </c>
    </row>
    <row r="300" spans="1:6" ht="12.75" customHeight="1" x14ac:dyDescent="0.2">
      <c r="A300" s="63" t="s">
        <v>581</v>
      </c>
      <c r="B300" s="64" t="s">
        <v>592</v>
      </c>
      <c r="C300" s="247" t="s">
        <v>593</v>
      </c>
      <c r="D300" s="60">
        <f>IF(D6&gt;=D299,D6-D299,0)</f>
        <v>0</v>
      </c>
      <c r="E300" s="60">
        <f>IF(E6&gt;=E299,E6-E299,0)</f>
        <v>138357.5700000003</v>
      </c>
      <c r="F300" s="45" t="str">
        <f t="shared" si="68"/>
        <v>-</v>
      </c>
    </row>
    <row r="301" spans="1:6" ht="12.75" customHeight="1" x14ac:dyDescent="0.2">
      <c r="A301" s="63" t="s">
        <v>581</v>
      </c>
      <c r="B301" s="64" t="s">
        <v>594</v>
      </c>
      <c r="C301" s="247" t="s">
        <v>595</v>
      </c>
      <c r="D301" s="60">
        <f>IF(D299&gt;=D6,D299-D6,0)</f>
        <v>42334.979999999981</v>
      </c>
      <c r="E301" s="60">
        <f>IF(E299&gt;=E6,E299-E6,0)</f>
        <v>0</v>
      </c>
      <c r="F301" s="45">
        <f t="shared" si="68"/>
        <v>0</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251057.63</v>
      </c>
      <c r="E303" s="194">
        <v>348770.78</v>
      </c>
      <c r="F303" s="45">
        <f t="shared" si="68"/>
        <v>138.92060559959879</v>
      </c>
    </row>
    <row r="304" spans="1:6" ht="12.75" customHeight="1" x14ac:dyDescent="0.2">
      <c r="A304" s="63">
        <v>96</v>
      </c>
      <c r="B304" s="220" t="s">
        <v>600</v>
      </c>
      <c r="C304" s="247" t="s">
        <v>601</v>
      </c>
      <c r="D304" s="194">
        <v>34077.74</v>
      </c>
      <c r="E304" s="194">
        <v>8608.85</v>
      </c>
      <c r="F304" s="45">
        <f t="shared" si="68"/>
        <v>25.26238535771445</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55378.17</v>
      </c>
      <c r="E360" s="60">
        <f t="shared" si="86"/>
        <v>175947.63</v>
      </c>
      <c r="F360" s="45">
        <f t="shared" si="72"/>
        <v>317.72019552108708</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17888.169999999998</v>
      </c>
      <c r="E373" s="60">
        <f t="shared" si="90"/>
        <v>32384.5</v>
      </c>
      <c r="F373" s="45">
        <f t="shared" si="72"/>
        <v>181.03864173920533</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17888.169999999998</v>
      </c>
      <c r="E379" s="60">
        <f t="shared" si="92"/>
        <v>32384.5</v>
      </c>
      <c r="F379" s="45">
        <f t="shared" si="72"/>
        <v>181.03864173920533</v>
      </c>
    </row>
    <row r="380" spans="1:6" ht="12.75" customHeight="1" x14ac:dyDescent="0.2">
      <c r="A380" s="63">
        <v>4221</v>
      </c>
      <c r="B380" s="64" t="s">
        <v>647</v>
      </c>
      <c r="C380" s="247" t="s">
        <v>739</v>
      </c>
      <c r="D380" s="194">
        <v>0</v>
      </c>
      <c r="E380" s="194"/>
      <c r="F380" s="45" t="str">
        <f t="shared" si="72"/>
        <v>-</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3197.15</v>
      </c>
      <c r="E382" s="194">
        <v>1368.75</v>
      </c>
      <c r="F382" s="45">
        <f t="shared" si="72"/>
        <v>42.811566551459897</v>
      </c>
    </row>
    <row r="383" spans="1:6" ht="12.75" customHeight="1" x14ac:dyDescent="0.2">
      <c r="A383" s="63">
        <v>4224</v>
      </c>
      <c r="B383" s="64" t="s">
        <v>653</v>
      </c>
      <c r="C383" s="247" t="s">
        <v>743</v>
      </c>
      <c r="D383" s="194">
        <v>1630</v>
      </c>
      <c r="E383" s="194"/>
      <c r="F383" s="45">
        <f t="shared" si="72"/>
        <v>0</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13061.02</v>
      </c>
      <c r="E386" s="194">
        <v>31015.75</v>
      </c>
      <c r="F386" s="45">
        <f t="shared" si="72"/>
        <v>237.46805379671721</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c r="F394" s="45" t="str">
        <f t="shared" si="72"/>
        <v>-</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37490</v>
      </c>
      <c r="E412" s="60">
        <f t="shared" si="100"/>
        <v>143563.13</v>
      </c>
      <c r="F412" s="45">
        <f t="shared" si="72"/>
        <v>382.93712990130706</v>
      </c>
    </row>
    <row r="413" spans="1:6" ht="12.75" customHeight="1" x14ac:dyDescent="0.2">
      <c r="A413" s="63">
        <v>451</v>
      </c>
      <c r="B413" s="64" t="s">
        <v>784</v>
      </c>
      <c r="C413" s="247" t="s">
        <v>785</v>
      </c>
      <c r="D413" s="194">
        <v>37490</v>
      </c>
      <c r="E413" s="194">
        <v>143563.13</v>
      </c>
      <c r="F413" s="45">
        <f t="shared" si="72"/>
        <v>382.93712990130706</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55378.17</v>
      </c>
      <c r="E418" s="60">
        <f t="shared" si="102"/>
        <v>175947.63</v>
      </c>
      <c r="F418" s="45">
        <f t="shared" si="72"/>
        <v>317.72019552108708</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2842580.99</v>
      </c>
      <c r="E422" s="60">
        <f>E6+E308</f>
        <v>3450413.8100000005</v>
      </c>
      <c r="F422" s="45">
        <f t="shared" si="72"/>
        <v>121.38313111001283</v>
      </c>
    </row>
    <row r="423" spans="1:6" ht="12.75" customHeight="1" x14ac:dyDescent="0.2">
      <c r="A423" s="63" t="s">
        <v>581</v>
      </c>
      <c r="B423" s="64" t="s">
        <v>804</v>
      </c>
      <c r="C423" s="247" t="s">
        <v>805</v>
      </c>
      <c r="D423" s="60">
        <f t="shared" ref="D423:E423" si="103">D299+D360</f>
        <v>2940294.14</v>
      </c>
      <c r="E423" s="60">
        <f t="shared" si="103"/>
        <v>3488003.87</v>
      </c>
      <c r="F423" s="45">
        <f t="shared" si="72"/>
        <v>118.62771899412756</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97713.149999999907</v>
      </c>
      <c r="E425" s="60">
        <f t="shared" si="105"/>
        <v>37590.05999999959</v>
      </c>
      <c r="F425" s="45">
        <f t="shared" si="72"/>
        <v>38.469806776262587</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251057.63</v>
      </c>
      <c r="E427" s="60">
        <f t="shared" si="107"/>
        <v>348770.78</v>
      </c>
      <c r="F427" s="45">
        <f t="shared" si="72"/>
        <v>138.92060559959879</v>
      </c>
    </row>
    <row r="428" spans="1:6" ht="24" x14ac:dyDescent="0.2">
      <c r="A428" s="249" t="s">
        <v>815</v>
      </c>
      <c r="B428" s="243" t="s">
        <v>816</v>
      </c>
      <c r="C428" s="250" t="s">
        <v>817</v>
      </c>
      <c r="D428" s="81">
        <f t="shared" ref="D428:E428" si="108">D304+D421</f>
        <v>34077.74</v>
      </c>
      <c r="E428" s="81">
        <f t="shared" si="108"/>
        <v>8608.85</v>
      </c>
      <c r="F428" s="61">
        <f t="shared" si="72"/>
        <v>25.26238535771445</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2842580.99</v>
      </c>
      <c r="E643" s="60">
        <f>E422+E430</f>
        <v>3450413.8100000005</v>
      </c>
      <c r="F643" s="45">
        <f t="shared" si="109"/>
        <v>121.38313111001283</v>
      </c>
    </row>
    <row r="644" spans="1:6" ht="12.75" customHeight="1" x14ac:dyDescent="0.2">
      <c r="A644" s="63" t="s">
        <v>581</v>
      </c>
      <c r="B644" s="64" t="s">
        <v>1237</v>
      </c>
      <c r="C644" s="247" t="s">
        <v>1238</v>
      </c>
      <c r="D644" s="60">
        <f>D423+D535</f>
        <v>2940294.14</v>
      </c>
      <c r="E644" s="60">
        <f>E423+E535</f>
        <v>3488003.87</v>
      </c>
      <c r="F644" s="45">
        <f t="shared" si="109"/>
        <v>118.62771899412756</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97713.149999999907</v>
      </c>
      <c r="E646" s="60">
        <f t="shared" si="164"/>
        <v>37590.05999999959</v>
      </c>
      <c r="F646" s="45">
        <f t="shared" si="109"/>
        <v>38.469806776262587</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251057.63</v>
      </c>
      <c r="E648" s="60">
        <f>IF(E427-E426+E642-E641&gt;=0,E427-E426+E642-E641,0)</f>
        <v>348770.78</v>
      </c>
      <c r="F648" s="45">
        <f t="shared" si="109"/>
        <v>138.92060559959879</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348770.77999999991</v>
      </c>
      <c r="E650" s="60">
        <f t="shared" si="166"/>
        <v>386360.83999999962</v>
      </c>
      <c r="F650" s="45">
        <f t="shared" si="109"/>
        <v>110.77786963690014</v>
      </c>
    </row>
    <row r="651" spans="1:6" ht="24" x14ac:dyDescent="0.2">
      <c r="A651" s="249" t="s">
        <v>1251</v>
      </c>
      <c r="B651" s="184" t="s">
        <v>1252</v>
      </c>
      <c r="C651" s="250" t="s">
        <v>1251</v>
      </c>
      <c r="D651" s="196">
        <v>183451.39</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46902.3</v>
      </c>
      <c r="E653" s="194">
        <v>64108.75</v>
      </c>
      <c r="F653" s="45">
        <f t="shared" ref="F653:F740" si="167">IF(D653&lt;&gt;0,IF(E653/D653&gt;=100,"&gt;&gt;100",E653/D653*100),"-")</f>
        <v>136.68572756559911</v>
      </c>
    </row>
    <row r="654" spans="1:6" ht="12.75" customHeight="1" x14ac:dyDescent="0.2">
      <c r="A654" s="63" t="s">
        <v>1256</v>
      </c>
      <c r="B654" s="64" t="s">
        <v>1257</v>
      </c>
      <c r="C654" s="247" t="s">
        <v>1256</v>
      </c>
      <c r="D654" s="194">
        <v>3443795.09</v>
      </c>
      <c r="E654" s="194">
        <v>4070970.1</v>
      </c>
      <c r="F654" s="45">
        <f t="shared" si="167"/>
        <v>118.21174006029493</v>
      </c>
    </row>
    <row r="655" spans="1:6" ht="12.75" customHeight="1" x14ac:dyDescent="0.2">
      <c r="A655" s="63" t="s">
        <v>1258</v>
      </c>
      <c r="B655" s="64" t="s">
        <v>1259</v>
      </c>
      <c r="C655" s="247" t="s">
        <v>1258</v>
      </c>
      <c r="D655" s="194">
        <v>3426588.64</v>
      </c>
      <c r="E655" s="194">
        <v>3983310.8</v>
      </c>
      <c r="F655" s="45">
        <f t="shared" si="167"/>
        <v>116.24712559602719</v>
      </c>
    </row>
    <row r="656" spans="1:6" ht="24" x14ac:dyDescent="0.2">
      <c r="A656" s="63">
        <v>11</v>
      </c>
      <c r="B656" s="64" t="s">
        <v>1260</v>
      </c>
      <c r="C656" s="247" t="s">
        <v>1261</v>
      </c>
      <c r="D656" s="60">
        <f t="shared" ref="D656:E656" si="168">+D653+D654-D655</f>
        <v>64108.749999999534</v>
      </c>
      <c r="E656" s="60">
        <f t="shared" si="168"/>
        <v>151768.05000000028</v>
      </c>
      <c r="F656" s="45">
        <f t="shared" si="167"/>
        <v>236.73531304229357</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91</v>
      </c>
      <c r="E658" s="253">
        <v>89</v>
      </c>
      <c r="F658" s="45">
        <f t="shared" si="167"/>
        <v>97.802197802197796</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68</v>
      </c>
      <c r="E660" s="253">
        <v>66</v>
      </c>
      <c r="F660" s="45">
        <f t="shared" si="167"/>
        <v>97.058823529411768</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v>96771.31</v>
      </c>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0</v>
      </c>
      <c r="E683" s="192"/>
      <c r="F683" s="71" t="str">
        <f t="shared" si="167"/>
        <v>-</v>
      </c>
    </row>
    <row r="684" spans="1:6" ht="24" x14ac:dyDescent="0.2">
      <c r="A684" s="70">
        <v>63613</v>
      </c>
      <c r="B684" s="182" t="s">
        <v>1317</v>
      </c>
      <c r="C684" s="278" t="s">
        <v>1318</v>
      </c>
      <c r="D684" s="192">
        <v>0</v>
      </c>
      <c r="E684" s="192">
        <v>15613.04</v>
      </c>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1089436.43</v>
      </c>
      <c r="E724" s="192">
        <v>1093209.27</v>
      </c>
      <c r="F724" s="71">
        <f t="shared" si="167"/>
        <v>100.34631116567307</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4599.78</v>
      </c>
      <c r="E732" s="192">
        <v>6487.81</v>
      </c>
      <c r="F732" s="71">
        <f t="shared" si="167"/>
        <v>141.04609350882001</v>
      </c>
    </row>
    <row r="733" spans="1:6" ht="12.75" customHeight="1" x14ac:dyDescent="0.2">
      <c r="A733" s="70">
        <v>31215</v>
      </c>
      <c r="B733" s="65" t="s">
        <v>1395</v>
      </c>
      <c r="C733" s="278" t="s">
        <v>1396</v>
      </c>
      <c r="D733" s="192">
        <v>7963.04</v>
      </c>
      <c r="E733" s="192">
        <v>10373.84</v>
      </c>
      <c r="F733" s="71">
        <f t="shared" si="167"/>
        <v>130.27486989893308</v>
      </c>
    </row>
    <row r="734" spans="1:6" ht="12.75" customHeight="1" x14ac:dyDescent="0.2">
      <c r="A734" s="70">
        <v>32121</v>
      </c>
      <c r="B734" s="65" t="s">
        <v>1397</v>
      </c>
      <c r="C734" s="278" t="s">
        <v>1398</v>
      </c>
      <c r="D734" s="192">
        <v>67039.87</v>
      </c>
      <c r="E734" s="192">
        <v>67227.53</v>
      </c>
      <c r="F734" s="71">
        <f t="shared" si="167"/>
        <v>100.27992297717762</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1256.93</v>
      </c>
      <c r="E736" s="194">
        <v>12467.74</v>
      </c>
      <c r="F736" s="45">
        <f t="shared" si="167"/>
        <v>991.9199955447001</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64140.62</v>
      </c>
      <c r="E738" s="194">
        <v>115320.18</v>
      </c>
      <c r="F738" s="45">
        <f t="shared" si="167"/>
        <v>179.79274288274729</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1438.91</v>
      </c>
      <c r="E742" s="192">
        <v>1438.91</v>
      </c>
      <c r="F742" s="71">
        <f t="shared" si="169"/>
        <v>100</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608.91999999999996</v>
      </c>
      <c r="E766" s="194">
        <v>475.87</v>
      </c>
      <c r="F766" s="45">
        <f t="shared" si="169"/>
        <v>78.14983905931814</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v>2789.52</v>
      </c>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9794.25</v>
      </c>
      <c r="E843" s="194">
        <v>8166.72</v>
      </c>
      <c r="F843" s="45">
        <f t="shared" si="169"/>
        <v>83.382801133318026</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abSelected="1" topLeftCell="A235" zoomScaleNormal="100" workbookViewId="0">
      <selection activeCell="E253" sqref="E25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1" width="14.42578125" style="67" customWidth="1"/>
    <col min="32"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1999</v>
      </c>
      <c r="E3" s="308" t="s">
        <v>2000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2996</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2997</v>
      </c>
      <c r="C6" s="261" t="s">
        <v>2998</v>
      </c>
      <c r="D6" s="180">
        <f t="shared" ref="D6:E6" si="0">D7+D69</f>
        <v>2000735.67</v>
      </c>
      <c r="E6" s="180">
        <f t="shared" si="0"/>
        <v>2003469.7900000003</v>
      </c>
      <c r="F6" s="181">
        <f t="shared" ref="F6:F298" si="1">IF(D6&gt;0,IF(E6/D6&gt;=100,"&gt;&gt;100",E6/D6*100),"-")</f>
        <v>100.13665573323837</v>
      </c>
      <c r="G6" s="66"/>
      <c r="H6" s="66"/>
      <c r="I6" s="66"/>
      <c r="J6" s="66"/>
      <c r="K6" s="66"/>
      <c r="L6" s="66"/>
      <c r="M6" s="66"/>
      <c r="N6" s="66"/>
      <c r="O6" s="66"/>
      <c r="P6" s="66"/>
      <c r="Q6" s="66"/>
      <c r="R6" s="66"/>
      <c r="S6" s="66"/>
      <c r="T6" s="66"/>
      <c r="U6" s="66"/>
      <c r="V6" s="66"/>
      <c r="W6" s="66"/>
    </row>
    <row r="7" spans="1:24" ht="12.75" customHeight="1" x14ac:dyDescent="0.2">
      <c r="A7" s="70">
        <v>0</v>
      </c>
      <c r="B7" s="65" t="s">
        <v>2999</v>
      </c>
      <c r="C7" s="134" t="s">
        <v>3000</v>
      </c>
      <c r="D7" s="79">
        <f t="shared" ref="D7:E7" si="2">D8+D12+D51+D52+D56+D63</f>
        <v>1703821.5499999998</v>
      </c>
      <c r="E7" s="79">
        <f t="shared" si="2"/>
        <v>1819530.7200000002</v>
      </c>
      <c r="F7" s="71">
        <f t="shared" si="1"/>
        <v>106.7911554470009</v>
      </c>
      <c r="G7" s="66"/>
      <c r="H7" s="66"/>
      <c r="I7" s="66"/>
      <c r="J7" s="66"/>
      <c r="K7" s="66"/>
      <c r="L7" s="66"/>
      <c r="M7" s="66"/>
      <c r="N7" s="66"/>
      <c r="O7" s="66"/>
      <c r="P7" s="66"/>
      <c r="Q7" s="66"/>
      <c r="R7" s="66"/>
      <c r="S7" s="66"/>
      <c r="T7" s="66"/>
      <c r="U7" s="66"/>
      <c r="V7" s="66"/>
      <c r="W7" s="66"/>
    </row>
    <row r="8" spans="1:24" ht="12.75" customHeight="1" x14ac:dyDescent="0.2">
      <c r="A8" s="70" t="s">
        <v>2724</v>
      </c>
      <c r="B8" s="65" t="s">
        <v>3001</v>
      </c>
      <c r="C8" s="134" t="s">
        <v>2724</v>
      </c>
      <c r="D8" s="79">
        <f>D9+D10-D11</f>
        <v>3.98</v>
      </c>
      <c r="E8" s="79">
        <f>E9+E10-E11</f>
        <v>3.98</v>
      </c>
      <c r="F8" s="71">
        <f t="shared" si="1"/>
        <v>100</v>
      </c>
      <c r="G8" s="66"/>
      <c r="H8" s="66"/>
      <c r="I8" s="66"/>
      <c r="J8" s="66"/>
      <c r="K8" s="66"/>
      <c r="L8" s="66"/>
      <c r="M8" s="66"/>
      <c r="N8" s="66"/>
      <c r="O8" s="66"/>
      <c r="P8" s="66"/>
      <c r="Q8" s="66"/>
      <c r="R8" s="66"/>
      <c r="S8" s="66"/>
      <c r="T8" s="66"/>
      <c r="U8" s="66"/>
      <c r="V8" s="66"/>
      <c r="W8" s="66"/>
    </row>
    <row r="9" spans="1:24" ht="12.75" customHeight="1" x14ac:dyDescent="0.2">
      <c r="A9" s="70" t="s">
        <v>2726</v>
      </c>
      <c r="B9" s="65" t="s">
        <v>3002</v>
      </c>
      <c r="C9" s="134" t="s">
        <v>2726</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2734</v>
      </c>
      <c r="B10" s="65" t="s">
        <v>3003</v>
      </c>
      <c r="C10" s="134" t="s">
        <v>2734</v>
      </c>
      <c r="D10" s="192">
        <v>3.98</v>
      </c>
      <c r="E10" s="192">
        <v>3.98</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3004</v>
      </c>
      <c r="B11" s="65" t="s">
        <v>3005</v>
      </c>
      <c r="C11" s="134" t="s">
        <v>3004</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2758</v>
      </c>
      <c r="B12" s="65" t="s">
        <v>3006</v>
      </c>
      <c r="C12" s="134" t="s">
        <v>2758</v>
      </c>
      <c r="D12" s="79">
        <f t="shared" ref="D12:E12" si="3">D13+D19+D29+D35+D41+D45</f>
        <v>1680113.5199999998</v>
      </c>
      <c r="E12" s="79">
        <f t="shared" si="3"/>
        <v>1795822.6900000002</v>
      </c>
      <c r="F12" s="71">
        <f t="shared" si="1"/>
        <v>106.88698523180746</v>
      </c>
      <c r="G12" s="66"/>
      <c r="H12" s="66"/>
      <c r="I12" s="66"/>
      <c r="J12" s="66"/>
      <c r="K12" s="66"/>
      <c r="L12" s="66"/>
      <c r="M12" s="66"/>
      <c r="N12" s="66"/>
      <c r="O12" s="66"/>
      <c r="P12" s="66"/>
      <c r="Q12" s="66"/>
      <c r="R12" s="66"/>
      <c r="S12" s="66"/>
      <c r="T12" s="66"/>
      <c r="U12" s="66"/>
      <c r="V12" s="66"/>
      <c r="W12" s="66"/>
    </row>
    <row r="13" spans="1:24" ht="12.75" customHeight="1" x14ac:dyDescent="0.2">
      <c r="A13" s="72" t="s">
        <v>3007</v>
      </c>
      <c r="B13" s="65" t="s">
        <v>3008</v>
      </c>
      <c r="C13" s="134" t="s">
        <v>3007</v>
      </c>
      <c r="D13" s="79">
        <f t="shared" ref="D13:E13" si="4">SUM(D14:D17)-D18</f>
        <v>1531429.4399999997</v>
      </c>
      <c r="E13" s="79">
        <f t="shared" si="4"/>
        <v>1642127.6400000001</v>
      </c>
      <c r="F13" s="71">
        <f t="shared" si="1"/>
        <v>107.22842313910333</v>
      </c>
      <c r="G13" s="66"/>
      <c r="H13" s="66"/>
      <c r="I13" s="66"/>
      <c r="J13" s="66"/>
      <c r="K13" s="66"/>
      <c r="L13" s="66"/>
      <c r="M13" s="66"/>
      <c r="N13" s="66"/>
      <c r="O13" s="66"/>
      <c r="P13" s="66"/>
      <c r="Q13" s="66"/>
      <c r="R13" s="66"/>
      <c r="S13" s="66"/>
      <c r="T13" s="66"/>
      <c r="U13" s="66"/>
      <c r="V13" s="66"/>
      <c r="W13" s="66"/>
    </row>
    <row r="14" spans="1:24" ht="12.75" customHeight="1" x14ac:dyDescent="0.2">
      <c r="A14" s="70" t="s">
        <v>3009</v>
      </c>
      <c r="B14" s="65" t="s">
        <v>637</v>
      </c>
      <c r="C14" s="134" t="s">
        <v>3009</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3010</v>
      </c>
      <c r="B15" s="65" t="s">
        <v>639</v>
      </c>
      <c r="C15" s="134" t="s">
        <v>3010</v>
      </c>
      <c r="D15" s="192">
        <v>2608506.0499999998</v>
      </c>
      <c r="E15" s="192">
        <v>2752069.18</v>
      </c>
      <c r="F15" s="71">
        <f t="shared" si="1"/>
        <v>105.50365332677684</v>
      </c>
      <c r="G15" s="66"/>
      <c r="H15" s="66"/>
      <c r="I15" s="66"/>
      <c r="J15" s="66"/>
      <c r="K15" s="66"/>
      <c r="L15" s="66"/>
      <c r="M15" s="66"/>
      <c r="N15" s="66"/>
      <c r="O15" s="66"/>
      <c r="P15" s="66"/>
      <c r="Q15" s="66"/>
      <c r="R15" s="66"/>
      <c r="S15" s="66"/>
      <c r="T15" s="66"/>
      <c r="U15" s="66"/>
      <c r="V15" s="66"/>
      <c r="W15" s="66"/>
    </row>
    <row r="16" spans="1:24" ht="12.75" customHeight="1" x14ac:dyDescent="0.2">
      <c r="A16" s="70" t="s">
        <v>3011</v>
      </c>
      <c r="B16" s="65" t="s">
        <v>641</v>
      </c>
      <c r="C16" s="134" t="s">
        <v>3011</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3012</v>
      </c>
      <c r="B17" s="65" t="s">
        <v>643</v>
      </c>
      <c r="C17" s="134" t="s">
        <v>3012</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3013</v>
      </c>
      <c r="B18" s="65" t="s">
        <v>3014</v>
      </c>
      <c r="C18" s="134" t="s">
        <v>3013</v>
      </c>
      <c r="D18" s="192">
        <v>1077076.6100000001</v>
      </c>
      <c r="E18" s="192">
        <v>1109941.54</v>
      </c>
      <c r="F18" s="71">
        <f t="shared" si="1"/>
        <v>103.05130848584669</v>
      </c>
      <c r="G18" s="66"/>
      <c r="H18" s="66"/>
      <c r="I18" s="66"/>
      <c r="J18" s="66"/>
      <c r="K18" s="66"/>
      <c r="L18" s="66"/>
      <c r="M18" s="66"/>
      <c r="N18" s="66"/>
      <c r="O18" s="66"/>
      <c r="P18" s="66"/>
      <c r="Q18" s="66"/>
      <c r="R18" s="66"/>
      <c r="S18" s="66"/>
      <c r="T18" s="66"/>
      <c r="U18" s="66"/>
      <c r="V18" s="66"/>
      <c r="W18" s="66"/>
    </row>
    <row r="19" spans="1:23" ht="12.75" customHeight="1" x14ac:dyDescent="0.2">
      <c r="A19" s="72" t="s">
        <v>3015</v>
      </c>
      <c r="B19" s="65" t="s">
        <v>3016</v>
      </c>
      <c r="C19" s="134" t="s">
        <v>3015</v>
      </c>
      <c r="D19" s="79">
        <f t="shared" ref="D19:E19" si="5">SUM(D20:D27)-D28</f>
        <v>113931.05000000005</v>
      </c>
      <c r="E19" s="79">
        <f t="shared" si="5"/>
        <v>124432.96999999997</v>
      </c>
      <c r="F19" s="71">
        <f t="shared" si="1"/>
        <v>109.21778566949038</v>
      </c>
      <c r="G19" s="66"/>
      <c r="H19" s="66"/>
      <c r="I19" s="66"/>
      <c r="J19" s="66"/>
      <c r="K19" s="66"/>
      <c r="L19" s="66"/>
      <c r="M19" s="66"/>
      <c r="N19" s="66"/>
      <c r="O19" s="66"/>
      <c r="P19" s="66"/>
      <c r="Q19" s="66"/>
      <c r="R19" s="66"/>
      <c r="S19" s="66"/>
      <c r="T19" s="66"/>
      <c r="U19" s="66"/>
      <c r="V19" s="66"/>
      <c r="W19" s="66"/>
    </row>
    <row r="20" spans="1:23" ht="12.75" customHeight="1" x14ac:dyDescent="0.2">
      <c r="A20" s="70" t="s">
        <v>3017</v>
      </c>
      <c r="B20" s="65" t="s">
        <v>647</v>
      </c>
      <c r="C20" s="134" t="s">
        <v>3017</v>
      </c>
      <c r="D20" s="192">
        <v>155094.24</v>
      </c>
      <c r="E20" s="192">
        <v>153908.12</v>
      </c>
      <c r="F20" s="71">
        <f t="shared" si="1"/>
        <v>99.235226272748761</v>
      </c>
      <c r="G20" s="66"/>
      <c r="H20" s="66"/>
      <c r="I20" s="66"/>
      <c r="J20" s="66"/>
      <c r="K20" s="66"/>
      <c r="L20" s="66"/>
      <c r="M20" s="66"/>
      <c r="N20" s="66"/>
      <c r="O20" s="66"/>
      <c r="P20" s="66"/>
      <c r="Q20" s="66"/>
      <c r="R20" s="66"/>
      <c r="S20" s="66"/>
      <c r="T20" s="66"/>
      <c r="U20" s="66"/>
      <c r="V20" s="66"/>
      <c r="W20" s="66"/>
    </row>
    <row r="21" spans="1:23" ht="12.75" customHeight="1" x14ac:dyDescent="0.2">
      <c r="A21" s="70" t="s">
        <v>3018</v>
      </c>
      <c r="B21" s="65" t="s">
        <v>740</v>
      </c>
      <c r="C21" s="134" t="s">
        <v>3018</v>
      </c>
      <c r="D21" s="192">
        <v>50459.79</v>
      </c>
      <c r="E21" s="192">
        <v>50459.79</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3019</v>
      </c>
      <c r="B22" s="65" t="s">
        <v>651</v>
      </c>
      <c r="C22" s="134" t="s">
        <v>3019</v>
      </c>
      <c r="D22" s="192">
        <v>51094.09</v>
      </c>
      <c r="E22" s="192">
        <v>51094.09</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3020</v>
      </c>
      <c r="B23" s="65" t="s">
        <v>653</v>
      </c>
      <c r="C23" s="134" t="s">
        <v>3020</v>
      </c>
      <c r="D23" s="192">
        <v>59511.19</v>
      </c>
      <c r="E23" s="192">
        <v>78073.69</v>
      </c>
      <c r="F23" s="71">
        <f t="shared" si="1"/>
        <v>131.19161287146167</v>
      </c>
      <c r="G23" s="66"/>
      <c r="H23" s="66"/>
      <c r="I23" s="66"/>
      <c r="J23" s="66"/>
      <c r="K23" s="66"/>
      <c r="L23" s="66"/>
      <c r="M23" s="66"/>
      <c r="N23" s="66"/>
      <c r="O23" s="66"/>
      <c r="P23" s="66"/>
      <c r="Q23" s="66"/>
      <c r="R23" s="66"/>
      <c r="S23" s="66"/>
      <c r="T23" s="66"/>
      <c r="U23" s="66"/>
      <c r="V23" s="66"/>
      <c r="W23" s="66"/>
    </row>
    <row r="24" spans="1:23" ht="12.75" customHeight="1" x14ac:dyDescent="0.2">
      <c r="A24" s="70" t="s">
        <v>3021</v>
      </c>
      <c r="B24" s="65" t="s">
        <v>3022</v>
      </c>
      <c r="C24" s="134" t="s">
        <v>3021</v>
      </c>
      <c r="D24" s="192">
        <v>2452.33</v>
      </c>
      <c r="E24" s="192">
        <v>2452.33</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3023</v>
      </c>
      <c r="B25" s="65" t="s">
        <v>657</v>
      </c>
      <c r="C25" s="134" t="s">
        <v>3023</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3024</v>
      </c>
      <c r="B26" s="65" t="s">
        <v>659</v>
      </c>
      <c r="C26" s="134" t="s">
        <v>3024</v>
      </c>
      <c r="D26" s="192">
        <v>519530.23</v>
      </c>
      <c r="E26" s="192">
        <v>532746.88</v>
      </c>
      <c r="F26" s="71">
        <f t="shared" si="1"/>
        <v>102.54396168631035</v>
      </c>
      <c r="G26" s="66"/>
      <c r="H26" s="66"/>
      <c r="I26" s="66"/>
      <c r="J26" s="66"/>
      <c r="K26" s="66"/>
      <c r="L26" s="66"/>
      <c r="M26" s="66"/>
      <c r="N26" s="66"/>
      <c r="O26" s="66"/>
      <c r="P26" s="66"/>
      <c r="Q26" s="66"/>
      <c r="R26" s="66"/>
      <c r="S26" s="66"/>
      <c r="T26" s="66"/>
      <c r="U26" s="66"/>
      <c r="V26" s="66"/>
      <c r="W26" s="66"/>
    </row>
    <row r="27" spans="1:23" ht="12.75" customHeight="1" x14ac:dyDescent="0.2">
      <c r="A27" s="70" t="s">
        <v>3025</v>
      </c>
      <c r="B27" s="65" t="s">
        <v>662</v>
      </c>
      <c r="C27" s="134" t="s">
        <v>3025</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3026</v>
      </c>
      <c r="B28" s="65" t="s">
        <v>3027</v>
      </c>
      <c r="C28" s="134" t="s">
        <v>3026</v>
      </c>
      <c r="D28" s="192">
        <v>724210.82</v>
      </c>
      <c r="E28" s="192">
        <v>744301.93</v>
      </c>
      <c r="F28" s="71">
        <f t="shared" si="1"/>
        <v>102.77420737790138</v>
      </c>
      <c r="G28" s="66"/>
      <c r="H28" s="66"/>
      <c r="I28" s="66"/>
      <c r="J28" s="66"/>
      <c r="K28" s="66"/>
      <c r="L28" s="66"/>
      <c r="M28" s="66"/>
      <c r="N28" s="66"/>
      <c r="O28" s="66"/>
      <c r="P28" s="66"/>
      <c r="Q28" s="66"/>
      <c r="R28" s="66"/>
      <c r="S28" s="66"/>
      <c r="T28" s="66"/>
      <c r="U28" s="66"/>
      <c r="V28" s="66"/>
      <c r="W28" s="66"/>
    </row>
    <row r="29" spans="1:23" ht="12.75" customHeight="1" x14ac:dyDescent="0.2">
      <c r="A29" s="72" t="s">
        <v>3028</v>
      </c>
      <c r="B29" s="65" t="s">
        <v>3029</v>
      </c>
      <c r="C29" s="134" t="s">
        <v>3028</v>
      </c>
      <c r="D29" s="79">
        <f t="shared" ref="D29:E29" si="6">SUM(D30:D33)-D34</f>
        <v>26852.189999999995</v>
      </c>
      <c r="E29" s="79">
        <f t="shared" si="6"/>
        <v>21361.239999999998</v>
      </c>
      <c r="F29" s="71">
        <f t="shared" si="1"/>
        <v>79.551202341410516</v>
      </c>
      <c r="G29" s="66"/>
      <c r="H29" s="66"/>
      <c r="I29" s="66"/>
      <c r="J29" s="66"/>
      <c r="K29" s="66"/>
      <c r="L29" s="66"/>
      <c r="M29" s="66"/>
      <c r="N29" s="66"/>
      <c r="O29" s="66"/>
      <c r="P29" s="66"/>
      <c r="Q29" s="66"/>
      <c r="R29" s="66"/>
      <c r="S29" s="66"/>
      <c r="T29" s="66"/>
      <c r="U29" s="66"/>
      <c r="V29" s="66"/>
      <c r="W29" s="66"/>
    </row>
    <row r="30" spans="1:23" ht="12.75" customHeight="1" x14ac:dyDescent="0.2">
      <c r="A30" s="70" t="s">
        <v>3030</v>
      </c>
      <c r="B30" s="65" t="s">
        <v>665</v>
      </c>
      <c r="C30" s="134" t="s">
        <v>3030</v>
      </c>
      <c r="D30" s="192">
        <v>85208.26</v>
      </c>
      <c r="E30" s="192">
        <v>85208.26</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3031</v>
      </c>
      <c r="B31" s="65" t="s">
        <v>3032</v>
      </c>
      <c r="C31" s="134" t="s">
        <v>3031</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3033</v>
      </c>
      <c r="B32" s="65" t="s">
        <v>669</v>
      </c>
      <c r="C32" s="134" t="s">
        <v>3033</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3034</v>
      </c>
      <c r="B33" s="65" t="s">
        <v>671</v>
      </c>
      <c r="C33" s="134" t="s">
        <v>3034</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3035</v>
      </c>
      <c r="B34" s="65" t="s">
        <v>3036</v>
      </c>
      <c r="C34" s="134" t="s">
        <v>3035</v>
      </c>
      <c r="D34" s="192">
        <v>58356.07</v>
      </c>
      <c r="E34" s="192">
        <v>63847.02</v>
      </c>
      <c r="F34" s="71">
        <f t="shared" si="1"/>
        <v>109.40938963161844</v>
      </c>
      <c r="G34" s="66"/>
      <c r="H34" s="66"/>
      <c r="I34" s="66"/>
      <c r="J34" s="66"/>
      <c r="K34" s="66"/>
      <c r="L34" s="66"/>
      <c r="M34" s="66"/>
      <c r="N34" s="66"/>
      <c r="O34" s="66"/>
      <c r="P34" s="66"/>
      <c r="Q34" s="66"/>
      <c r="R34" s="66"/>
      <c r="S34" s="66"/>
      <c r="T34" s="66"/>
      <c r="U34" s="66"/>
      <c r="V34" s="66"/>
      <c r="W34" s="66"/>
    </row>
    <row r="35" spans="1:23" ht="24" x14ac:dyDescent="0.2">
      <c r="A35" s="72" t="s">
        <v>3037</v>
      </c>
      <c r="B35" s="65" t="s">
        <v>3038</v>
      </c>
      <c r="C35" s="134" t="s">
        <v>3037</v>
      </c>
      <c r="D35" s="79">
        <f t="shared" ref="D35:E35" si="7">SUM(D36:D39)-D40</f>
        <v>7900.84</v>
      </c>
      <c r="E35" s="79">
        <f t="shared" si="7"/>
        <v>7900.84</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3039</v>
      </c>
      <c r="B36" s="65" t="s">
        <v>756</v>
      </c>
      <c r="C36" s="134" t="s">
        <v>3039</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3040</v>
      </c>
      <c r="B37" s="65" t="s">
        <v>677</v>
      </c>
      <c r="C37" s="134" t="s">
        <v>3040</v>
      </c>
      <c r="D37" s="192">
        <v>7900.84</v>
      </c>
      <c r="E37" s="192">
        <v>7900.84</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3041</v>
      </c>
      <c r="B38" s="65" t="s">
        <v>679</v>
      </c>
      <c r="C38" s="134" t="s">
        <v>3041</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3042</v>
      </c>
      <c r="B39" s="65" t="s">
        <v>681</v>
      </c>
      <c r="C39" s="134" t="s">
        <v>3042</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3043</v>
      </c>
      <c r="B40" s="65" t="s">
        <v>3044</v>
      </c>
      <c r="C40" s="134" t="s">
        <v>3043</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3045</v>
      </c>
      <c r="B41" s="65" t="s">
        <v>3046</v>
      </c>
      <c r="C41" s="134" t="s">
        <v>3045</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3047</v>
      </c>
      <c r="B42" s="65" t="s">
        <v>685</v>
      </c>
      <c r="C42" s="134" t="s">
        <v>3047</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3048</v>
      </c>
      <c r="B43" s="65" t="s">
        <v>687</v>
      </c>
      <c r="C43" s="134" t="s">
        <v>3048</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3049</v>
      </c>
      <c r="B44" s="65" t="s">
        <v>3050</v>
      </c>
      <c r="C44" s="134" t="s">
        <v>3049</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3051</v>
      </c>
      <c r="B45" s="65" t="s">
        <v>3052</v>
      </c>
      <c r="C45" s="134" t="s">
        <v>3051</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3053</v>
      </c>
      <c r="B46" s="65" t="s">
        <v>691</v>
      </c>
      <c r="C46" s="134" t="s">
        <v>3053</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3054</v>
      </c>
      <c r="B47" s="65" t="s">
        <v>3055</v>
      </c>
      <c r="C47" s="134" t="s">
        <v>3054</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3056</v>
      </c>
      <c r="B48" s="65" t="s">
        <v>695</v>
      </c>
      <c r="C48" s="134" t="s">
        <v>3056</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3057</v>
      </c>
      <c r="B49" s="65" t="s">
        <v>697</v>
      </c>
      <c r="C49" s="134" t="s">
        <v>3057</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3058</v>
      </c>
      <c r="B50" s="65" t="s">
        <v>3059</v>
      </c>
      <c r="C50" s="134" t="s">
        <v>3058</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2770</v>
      </c>
      <c r="B51" s="65" t="s">
        <v>2664</v>
      </c>
      <c r="C51" s="134" t="s">
        <v>2770</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2784</v>
      </c>
      <c r="B52" s="65" t="s">
        <v>3060</v>
      </c>
      <c r="C52" s="134" t="s">
        <v>2784</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2786</v>
      </c>
      <c r="B53" s="65" t="s">
        <v>3061</v>
      </c>
      <c r="C53" s="134" t="s">
        <v>2786</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2792</v>
      </c>
      <c r="B54" s="65" t="s">
        <v>3062</v>
      </c>
      <c r="C54" s="134" t="s">
        <v>2792</v>
      </c>
      <c r="D54" s="192">
        <v>245161.08</v>
      </c>
      <c r="E54" s="192">
        <v>242122.08</v>
      </c>
      <c r="F54" s="71">
        <f t="shared" si="1"/>
        <v>98.760406831296393</v>
      </c>
      <c r="G54" s="66"/>
      <c r="H54" s="66"/>
      <c r="I54" s="66"/>
      <c r="J54" s="66"/>
      <c r="K54" s="66"/>
      <c r="L54" s="66"/>
      <c r="M54" s="66"/>
      <c r="N54" s="66"/>
      <c r="O54" s="66"/>
      <c r="P54" s="66"/>
      <c r="Q54" s="66"/>
      <c r="R54" s="66"/>
      <c r="S54" s="66"/>
      <c r="T54" s="66"/>
      <c r="U54" s="66"/>
      <c r="V54" s="66"/>
      <c r="W54" s="66"/>
    </row>
    <row r="55" spans="1:23" ht="12.75" customHeight="1" x14ac:dyDescent="0.2">
      <c r="A55" s="70" t="s">
        <v>2862</v>
      </c>
      <c r="B55" s="65" t="s">
        <v>3063</v>
      </c>
      <c r="C55" s="134" t="s">
        <v>2862</v>
      </c>
      <c r="D55" s="192">
        <v>245161.08</v>
      </c>
      <c r="E55" s="192">
        <v>242122.08</v>
      </c>
      <c r="F55" s="71">
        <f t="shared" si="1"/>
        <v>98.760406831296393</v>
      </c>
      <c r="G55" s="66"/>
      <c r="H55" s="66"/>
      <c r="I55" s="66"/>
      <c r="J55" s="66"/>
      <c r="K55" s="66"/>
      <c r="L55" s="66"/>
      <c r="M55" s="66"/>
      <c r="N55" s="66"/>
      <c r="O55" s="66"/>
      <c r="P55" s="66"/>
      <c r="Q55" s="66"/>
      <c r="R55" s="66"/>
      <c r="S55" s="66"/>
      <c r="T55" s="66"/>
      <c r="U55" s="66"/>
      <c r="V55" s="66"/>
      <c r="W55" s="66"/>
    </row>
    <row r="56" spans="1:23" ht="12.75" customHeight="1" x14ac:dyDescent="0.2">
      <c r="A56" s="70" t="s">
        <v>2864</v>
      </c>
      <c r="B56" s="65" t="s">
        <v>3064</v>
      </c>
      <c r="C56" s="134" t="s">
        <v>2864</v>
      </c>
      <c r="D56" s="79">
        <f t="shared" ref="D56:E56" si="11">SUM(D57:D62)</f>
        <v>23704.05</v>
      </c>
      <c r="E56" s="79">
        <f t="shared" si="11"/>
        <v>23704.05</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2866</v>
      </c>
      <c r="B57" s="65" t="s">
        <v>3065</v>
      </c>
      <c r="C57" s="134" t="s">
        <v>2866</v>
      </c>
      <c r="D57" s="192">
        <v>14256.34</v>
      </c>
      <c r="E57" s="192">
        <v>14256.34</v>
      </c>
      <c r="F57" s="71">
        <f t="shared" si="1"/>
        <v>100</v>
      </c>
      <c r="G57" s="66"/>
      <c r="H57" s="66"/>
      <c r="I57" s="66"/>
      <c r="J57" s="66"/>
      <c r="K57" s="66"/>
      <c r="L57" s="66"/>
      <c r="M57" s="66"/>
      <c r="N57" s="66"/>
      <c r="O57" s="66"/>
      <c r="P57" s="66"/>
      <c r="Q57" s="66"/>
      <c r="R57" s="66"/>
      <c r="S57" s="66"/>
      <c r="T57" s="66"/>
      <c r="U57" s="66"/>
      <c r="V57" s="66"/>
      <c r="W57" s="66"/>
    </row>
    <row r="58" spans="1:23" ht="12.75" customHeight="1" x14ac:dyDescent="0.2">
      <c r="A58" s="70" t="s">
        <v>2868</v>
      </c>
      <c r="B58" s="65" t="s">
        <v>3066</v>
      </c>
      <c r="C58" s="134" t="s">
        <v>2868</v>
      </c>
      <c r="D58" s="192">
        <v>9447.7099999999991</v>
      </c>
      <c r="E58" s="192">
        <v>9447.7099999999991</v>
      </c>
      <c r="F58" s="71">
        <f t="shared" si="1"/>
        <v>100</v>
      </c>
      <c r="G58" s="66"/>
      <c r="H58" s="66"/>
      <c r="I58" s="66"/>
      <c r="J58" s="66"/>
      <c r="K58" s="66"/>
      <c r="L58" s="66"/>
      <c r="M58" s="66"/>
      <c r="N58" s="66"/>
      <c r="O58" s="66"/>
      <c r="P58" s="66"/>
      <c r="Q58" s="66"/>
      <c r="R58" s="66"/>
      <c r="S58" s="66"/>
      <c r="T58" s="66"/>
      <c r="U58" s="66"/>
      <c r="V58" s="66"/>
      <c r="W58" s="66"/>
    </row>
    <row r="59" spans="1:23" ht="12.75" customHeight="1" x14ac:dyDescent="0.2">
      <c r="A59" s="70" t="s">
        <v>2870</v>
      </c>
      <c r="B59" s="65" t="s">
        <v>3067</v>
      </c>
      <c r="C59" s="134" t="s">
        <v>2870</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2872</v>
      </c>
      <c r="B60" s="65" t="s">
        <v>3068</v>
      </c>
      <c r="C60" s="134" t="s">
        <v>2872</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2874</v>
      </c>
      <c r="B61" s="65" t="s">
        <v>3069</v>
      </c>
      <c r="C61" s="134" t="s">
        <v>2874</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2876</v>
      </c>
      <c r="B62" s="65" t="s">
        <v>3070</v>
      </c>
      <c r="C62" s="134" t="s">
        <v>2876</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2878</v>
      </c>
      <c r="B63" s="65" t="s">
        <v>3071</v>
      </c>
      <c r="C63" s="134" t="s">
        <v>2878</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2880</v>
      </c>
      <c r="B64" s="65" t="s">
        <v>3072</v>
      </c>
      <c r="C64" s="134" t="s">
        <v>2880</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2882</v>
      </c>
      <c r="B65" s="65" t="s">
        <v>3073</v>
      </c>
      <c r="C65" s="134" t="s">
        <v>2882</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2884</v>
      </c>
      <c r="B66" s="65" t="s">
        <v>3074</v>
      </c>
      <c r="C66" s="134" t="s">
        <v>2884</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2886</v>
      </c>
      <c r="B67" s="65" t="s">
        <v>3075</v>
      </c>
      <c r="C67" s="134" t="s">
        <v>2886</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2888</v>
      </c>
      <c r="B68" s="65" t="s">
        <v>3076</v>
      </c>
      <c r="C68" s="134" t="s">
        <v>2888</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3077</v>
      </c>
      <c r="B69" s="65" t="s">
        <v>3078</v>
      </c>
      <c r="C69" s="134" t="s">
        <v>3077</v>
      </c>
      <c r="D69" s="79">
        <f>D70+D82+D88+D119+D135+D147+D165+D171</f>
        <v>296914.12</v>
      </c>
      <c r="E69" s="79">
        <f>E70+E82+E88+E119+E135+E147+E165+E171</f>
        <v>183939.06999999998</v>
      </c>
      <c r="F69" s="71">
        <f t="shared" si="1"/>
        <v>61.950260230129842</v>
      </c>
      <c r="G69" s="66"/>
      <c r="H69" s="66"/>
      <c r="I69" s="66"/>
      <c r="J69" s="66"/>
      <c r="K69" s="66"/>
      <c r="L69" s="66"/>
      <c r="M69" s="66"/>
      <c r="N69" s="66"/>
      <c r="O69" s="66"/>
      <c r="P69" s="66"/>
      <c r="Q69" s="66"/>
      <c r="R69" s="66"/>
      <c r="S69" s="66"/>
      <c r="T69" s="66"/>
      <c r="U69" s="66"/>
      <c r="V69" s="66"/>
      <c r="W69" s="66"/>
    </row>
    <row r="70" spans="1:23" ht="12.75" customHeight="1" x14ac:dyDescent="0.2">
      <c r="A70" s="70" t="s">
        <v>3079</v>
      </c>
      <c r="B70" s="65" t="s">
        <v>3080</v>
      </c>
      <c r="C70" s="134" t="s">
        <v>3079</v>
      </c>
      <c r="D70" s="79">
        <f t="shared" ref="D70:E70" si="12">+D71+D76+D80+D81</f>
        <v>64108.75</v>
      </c>
      <c r="E70" s="79">
        <f t="shared" si="12"/>
        <v>151768.04999999999</v>
      </c>
      <c r="F70" s="71">
        <f t="shared" si="1"/>
        <v>236.73531304229138</v>
      </c>
      <c r="G70" s="66"/>
      <c r="H70" s="66"/>
      <c r="I70" s="66"/>
      <c r="J70" s="66"/>
      <c r="K70" s="66"/>
      <c r="L70" s="66"/>
      <c r="M70" s="66"/>
      <c r="N70" s="66"/>
      <c r="O70" s="66"/>
      <c r="P70" s="66"/>
      <c r="Q70" s="66"/>
      <c r="R70" s="66"/>
      <c r="S70" s="66"/>
      <c r="T70" s="66"/>
      <c r="U70" s="66"/>
      <c r="V70" s="66"/>
      <c r="W70" s="66"/>
    </row>
    <row r="71" spans="1:23" ht="12.75" customHeight="1" x14ac:dyDescent="0.2">
      <c r="A71" s="70" t="s">
        <v>3081</v>
      </c>
      <c r="B71" s="65" t="s">
        <v>3082</v>
      </c>
      <c r="C71" s="134" t="s">
        <v>3081</v>
      </c>
      <c r="D71" s="79">
        <f t="shared" ref="D71:E71" si="13">SUM(D72:D75)</f>
        <v>64108.75</v>
      </c>
      <c r="E71" s="79">
        <f t="shared" si="13"/>
        <v>151768.04999999999</v>
      </c>
      <c r="F71" s="71">
        <f t="shared" si="1"/>
        <v>236.73531304229138</v>
      </c>
      <c r="G71" s="66"/>
      <c r="H71" s="66"/>
      <c r="I71" s="66"/>
      <c r="J71" s="66"/>
      <c r="K71" s="66"/>
      <c r="L71" s="66"/>
      <c r="M71" s="66"/>
      <c r="N71" s="66"/>
      <c r="O71" s="66"/>
      <c r="P71" s="66"/>
      <c r="Q71" s="66"/>
      <c r="R71" s="66"/>
      <c r="S71" s="66"/>
      <c r="T71" s="66"/>
      <c r="U71" s="66"/>
      <c r="V71" s="66"/>
      <c r="W71" s="66"/>
    </row>
    <row r="72" spans="1:23" ht="12.75" customHeight="1" x14ac:dyDescent="0.2">
      <c r="A72" s="70" t="s">
        <v>3083</v>
      </c>
      <c r="B72" s="65" t="s">
        <v>3084</v>
      </c>
      <c r="C72" s="134" t="s">
        <v>3083</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3085</v>
      </c>
      <c r="B73" s="65" t="s">
        <v>3086</v>
      </c>
      <c r="C73" s="134" t="s">
        <v>3085</v>
      </c>
      <c r="D73" s="192">
        <v>64108.75</v>
      </c>
      <c r="E73" s="192">
        <v>151768.04999999999</v>
      </c>
      <c r="F73" s="71">
        <f t="shared" si="1"/>
        <v>236.73531304229138</v>
      </c>
      <c r="G73" s="66"/>
      <c r="H73" s="66"/>
      <c r="I73" s="66"/>
      <c r="J73" s="66"/>
      <c r="K73" s="66"/>
      <c r="L73" s="66"/>
      <c r="M73" s="66"/>
      <c r="N73" s="66"/>
      <c r="O73" s="66"/>
      <c r="P73" s="66"/>
      <c r="Q73" s="66"/>
      <c r="R73" s="66"/>
      <c r="S73" s="66"/>
      <c r="T73" s="66"/>
      <c r="U73" s="66"/>
      <c r="V73" s="66"/>
      <c r="W73" s="66"/>
    </row>
    <row r="74" spans="1:23" ht="12.75" customHeight="1" x14ac:dyDescent="0.2">
      <c r="A74" s="70" t="s">
        <v>3087</v>
      </c>
      <c r="B74" s="65" t="s">
        <v>3088</v>
      </c>
      <c r="C74" s="134" t="s">
        <v>3087</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3089</v>
      </c>
      <c r="B75" s="65" t="s">
        <v>3090</v>
      </c>
      <c r="C75" s="134" t="s">
        <v>3089</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3091</v>
      </c>
      <c r="B76" s="65" t="s">
        <v>3092</v>
      </c>
      <c r="C76" s="134" t="s">
        <v>3091</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3093</v>
      </c>
      <c r="B77" s="65" t="s">
        <v>3094</v>
      </c>
      <c r="C77" s="134" t="s">
        <v>3093</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3095</v>
      </c>
      <c r="B78" s="65" t="s">
        <v>3096</v>
      </c>
      <c r="C78" s="134" t="s">
        <v>3095</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3097</v>
      </c>
      <c r="B79" s="65" t="s">
        <v>3098</v>
      </c>
      <c r="C79" s="134" t="s">
        <v>3097</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3099</v>
      </c>
      <c r="B80" s="65" t="s">
        <v>3100</v>
      </c>
      <c r="C80" s="134" t="s">
        <v>3099</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3101</v>
      </c>
      <c r="B81" s="65" t="s">
        <v>3102</v>
      </c>
      <c r="C81" s="134" t="s">
        <v>3101</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3103</v>
      </c>
      <c r="B82" s="65" t="s">
        <v>3104</v>
      </c>
      <c r="C82" s="134" t="s">
        <v>3103</v>
      </c>
      <c r="D82" s="79">
        <f>SUM(D83:D85)-D86+D87</f>
        <v>15276.24</v>
      </c>
      <c r="E82" s="79">
        <f>SUM(E83:E85)-E86+E87</f>
        <v>23562.17</v>
      </c>
      <c r="F82" s="71">
        <f t="shared" si="1"/>
        <v>154.24063774855591</v>
      </c>
      <c r="G82" s="66"/>
      <c r="H82" s="66"/>
      <c r="I82" s="66"/>
      <c r="J82" s="66"/>
      <c r="K82" s="66"/>
      <c r="L82" s="66"/>
      <c r="M82" s="66"/>
      <c r="N82" s="66"/>
      <c r="O82" s="66"/>
      <c r="P82" s="66"/>
      <c r="Q82" s="66"/>
      <c r="R82" s="66"/>
      <c r="S82" s="66"/>
      <c r="T82" s="66"/>
      <c r="U82" s="66"/>
      <c r="V82" s="66"/>
      <c r="W82" s="66"/>
    </row>
    <row r="83" spans="1:23" ht="12.75" customHeight="1" x14ac:dyDescent="0.2">
      <c r="A83" s="70" t="s">
        <v>3105</v>
      </c>
      <c r="B83" s="65" t="s">
        <v>3106</v>
      </c>
      <c r="C83" s="134" t="s">
        <v>3105</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3107</v>
      </c>
      <c r="B84" s="65" t="s">
        <v>3108</v>
      </c>
      <c r="C84" s="134" t="s">
        <v>3107</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3109</v>
      </c>
      <c r="B85" s="65" t="s">
        <v>3110</v>
      </c>
      <c r="C85" s="134" t="s">
        <v>3109</v>
      </c>
      <c r="D85" s="192">
        <v>589.25</v>
      </c>
      <c r="E85" s="192"/>
      <c r="F85" s="71">
        <f t="shared" si="1"/>
        <v>0</v>
      </c>
      <c r="G85" s="66"/>
      <c r="H85" s="66"/>
      <c r="I85" s="66"/>
      <c r="J85" s="66"/>
      <c r="K85" s="66"/>
      <c r="L85" s="66"/>
      <c r="M85" s="66"/>
      <c r="N85" s="66"/>
      <c r="O85" s="66"/>
      <c r="P85" s="66"/>
      <c r="Q85" s="66"/>
      <c r="R85" s="66"/>
      <c r="S85" s="66"/>
      <c r="T85" s="66"/>
      <c r="U85" s="66"/>
      <c r="V85" s="66"/>
      <c r="W85" s="66"/>
    </row>
    <row r="86" spans="1:23" ht="24" x14ac:dyDescent="0.2">
      <c r="A86" s="70" t="s">
        <v>3111</v>
      </c>
      <c r="B86" s="65" t="s">
        <v>3112</v>
      </c>
      <c r="C86" s="134" t="s">
        <v>3111</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3113</v>
      </c>
      <c r="B87" s="65" t="s">
        <v>3114</v>
      </c>
      <c r="C87" s="134" t="s">
        <v>3113</v>
      </c>
      <c r="D87" s="192">
        <v>14686.99</v>
      </c>
      <c r="E87" s="192">
        <v>23562.17</v>
      </c>
      <c r="F87" s="71">
        <f t="shared" si="1"/>
        <v>160.42885574239514</v>
      </c>
      <c r="G87" s="66"/>
      <c r="H87" s="66"/>
      <c r="I87" s="66"/>
      <c r="J87" s="66"/>
      <c r="K87" s="66"/>
      <c r="L87" s="66"/>
      <c r="M87" s="66"/>
      <c r="N87" s="66"/>
      <c r="O87" s="66"/>
      <c r="P87" s="66"/>
      <c r="Q87" s="66"/>
      <c r="R87" s="66"/>
      <c r="S87" s="66"/>
      <c r="T87" s="66"/>
      <c r="U87" s="66"/>
      <c r="V87" s="66"/>
      <c r="W87" s="66"/>
    </row>
    <row r="88" spans="1:23" ht="12.75" customHeight="1" x14ac:dyDescent="0.2">
      <c r="A88" s="70" t="s">
        <v>3115</v>
      </c>
      <c r="B88" s="65" t="s">
        <v>3116</v>
      </c>
      <c r="C88" s="134" t="s">
        <v>3115</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3117</v>
      </c>
      <c r="C89" s="134" t="s">
        <v>3118</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3119</v>
      </c>
      <c r="B90" s="65" t="s">
        <v>3120</v>
      </c>
      <c r="C90" s="134" t="s">
        <v>3119</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3121</v>
      </c>
      <c r="B91" s="65" t="s">
        <v>3122</v>
      </c>
      <c r="C91" s="134" t="s">
        <v>3121</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3123</v>
      </c>
      <c r="B92" s="65" t="s">
        <v>3124</v>
      </c>
      <c r="C92" s="134" t="s">
        <v>3123</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3125</v>
      </c>
      <c r="B93" s="65" t="s">
        <v>3126</v>
      </c>
      <c r="C93" s="134" t="s">
        <v>3125</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3127</v>
      </c>
      <c r="B94" s="65" t="s">
        <v>3128</v>
      </c>
      <c r="C94" s="134" t="s">
        <v>3127</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3129</v>
      </c>
      <c r="B95" s="65" t="s">
        <v>3130</v>
      </c>
      <c r="C95" s="134" t="s">
        <v>3129</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3131</v>
      </c>
      <c r="B96" s="65" t="s">
        <v>3132</v>
      </c>
      <c r="C96" s="134" t="s">
        <v>3131</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3133</v>
      </c>
      <c r="B97" s="65" t="s">
        <v>3134</v>
      </c>
      <c r="C97" s="134" t="s">
        <v>3133</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3135</v>
      </c>
      <c r="B98" s="65" t="s">
        <v>3136</v>
      </c>
      <c r="C98" s="134" t="s">
        <v>3135</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3137</v>
      </c>
      <c r="B99" s="65" t="s">
        <v>3138</v>
      </c>
      <c r="C99" s="134" t="s">
        <v>3137</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3139</v>
      </c>
      <c r="B100" s="65" t="s">
        <v>3140</v>
      </c>
      <c r="C100" s="134" t="s">
        <v>3139</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3141</v>
      </c>
      <c r="B101" s="65" t="s">
        <v>3142</v>
      </c>
      <c r="C101" s="134" t="s">
        <v>3141</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3143</v>
      </c>
      <c r="B102" s="65" t="s">
        <v>3144</v>
      </c>
      <c r="C102" s="134" t="s">
        <v>3143</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3145</v>
      </c>
      <c r="B103" s="65" t="s">
        <v>3146</v>
      </c>
      <c r="C103" s="134" t="s">
        <v>3145</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3147</v>
      </c>
      <c r="B104" s="65" t="s">
        <v>3148</v>
      </c>
      <c r="C104" s="134" t="s">
        <v>3147</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3149</v>
      </c>
      <c r="B105" s="65" t="s">
        <v>3150</v>
      </c>
      <c r="C105" s="134" t="s">
        <v>3149</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3151</v>
      </c>
      <c r="B106" s="65" t="s">
        <v>3152</v>
      </c>
      <c r="C106" s="134" t="s">
        <v>3151</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3153</v>
      </c>
      <c r="C107" s="134" t="s">
        <v>3154</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3155</v>
      </c>
      <c r="B108" s="65" t="s">
        <v>3156</v>
      </c>
      <c r="C108" s="134" t="s">
        <v>3155</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3157</v>
      </c>
      <c r="B109" s="65" t="s">
        <v>3158</v>
      </c>
      <c r="C109" s="134" t="s">
        <v>3157</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3159</v>
      </c>
      <c r="B110" s="65" t="s">
        <v>3160</v>
      </c>
      <c r="C110" s="134" t="s">
        <v>3159</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3161</v>
      </c>
      <c r="B111" s="65" t="s">
        <v>3162</v>
      </c>
      <c r="C111" s="134" t="s">
        <v>3161</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3163</v>
      </c>
      <c r="B112" s="65" t="s">
        <v>3164</v>
      </c>
      <c r="C112" s="134" t="s">
        <v>3163</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3165</v>
      </c>
      <c r="B113" s="65" t="s">
        <v>3166</v>
      </c>
      <c r="C113" s="134" t="s">
        <v>3165</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3167</v>
      </c>
      <c r="B114" s="65" t="s">
        <v>3168</v>
      </c>
      <c r="C114" s="134" t="s">
        <v>3167</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3169</v>
      </c>
      <c r="B115" s="65" t="s">
        <v>3170</v>
      </c>
      <c r="C115" s="134" t="s">
        <v>3169</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3171</v>
      </c>
      <c r="B116" s="65" t="s">
        <v>3172</v>
      </c>
      <c r="C116" s="134" t="s">
        <v>3171</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3173</v>
      </c>
      <c r="B117" s="65" t="s">
        <v>3174</v>
      </c>
      <c r="C117" s="134" t="s">
        <v>3173</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3175</v>
      </c>
      <c r="B118" s="65" t="s">
        <v>3176</v>
      </c>
      <c r="C118" s="134" t="s">
        <v>3175</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3177</v>
      </c>
      <c r="B119" s="65" t="s">
        <v>3178</v>
      </c>
      <c r="C119" s="134" t="s">
        <v>3177</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3179</v>
      </c>
      <c r="C120" s="134" t="s">
        <v>3180</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3181</v>
      </c>
      <c r="B121" s="65" t="s">
        <v>3182</v>
      </c>
      <c r="C121" s="134" t="s">
        <v>3181</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3183</v>
      </c>
      <c r="B122" s="65" t="s">
        <v>3184</v>
      </c>
      <c r="C122" s="134" t="s">
        <v>3183</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3185</v>
      </c>
      <c r="B123" s="65" t="s">
        <v>3186</v>
      </c>
      <c r="C123" s="134" t="s">
        <v>3185</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3187</v>
      </c>
      <c r="B124" s="65" t="s">
        <v>3188</v>
      </c>
      <c r="C124" s="134" t="s">
        <v>3187</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3189</v>
      </c>
      <c r="B125" s="65" t="s">
        <v>3190</v>
      </c>
      <c r="C125" s="134" t="s">
        <v>3189</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3191</v>
      </c>
      <c r="B126" s="65" t="s">
        <v>3192</v>
      </c>
      <c r="C126" s="134" t="s">
        <v>3191</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3193</v>
      </c>
      <c r="C127" s="134" t="s">
        <v>3194</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3195</v>
      </c>
      <c r="B128" s="65" t="s">
        <v>3182</v>
      </c>
      <c r="C128" s="134" t="s">
        <v>3195</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3196</v>
      </c>
      <c r="B129" s="65" t="s">
        <v>3184</v>
      </c>
      <c r="C129" s="134" t="s">
        <v>3196</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3197</v>
      </c>
      <c r="B130" s="65" t="s">
        <v>3186</v>
      </c>
      <c r="C130" s="134" t="s">
        <v>3197</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3198</v>
      </c>
      <c r="B131" s="65" t="s">
        <v>3188</v>
      </c>
      <c r="C131" s="134" t="s">
        <v>3198</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3199</v>
      </c>
      <c r="B132" s="65" t="s">
        <v>3190</v>
      </c>
      <c r="C132" s="134" t="s">
        <v>3199</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3200</v>
      </c>
      <c r="B133" s="65" t="s">
        <v>3192</v>
      </c>
      <c r="C133" s="134" t="s">
        <v>3200</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3201</v>
      </c>
      <c r="B134" s="65" t="s">
        <v>3202</v>
      </c>
      <c r="C134" s="134" t="s">
        <v>3201</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3203</v>
      </c>
      <c r="B135" s="65" t="s">
        <v>3204</v>
      </c>
      <c r="C135" s="134" t="s">
        <v>3203</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3205</v>
      </c>
      <c r="C136" s="134" t="s">
        <v>3206</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3207</v>
      </c>
      <c r="B137" s="65" t="s">
        <v>921</v>
      </c>
      <c r="C137" s="134" t="s">
        <v>3207</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3208</v>
      </c>
      <c r="B138" s="65" t="s">
        <v>923</v>
      </c>
      <c r="C138" s="134" t="s">
        <v>3208</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3209</v>
      </c>
      <c r="B139" s="65" t="s">
        <v>925</v>
      </c>
      <c r="C139" s="134" t="s">
        <v>3209</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3210</v>
      </c>
      <c r="B140" s="65" t="s">
        <v>1131</v>
      </c>
      <c r="C140" s="134" t="s">
        <v>3210</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3211</v>
      </c>
      <c r="B141" s="182" t="s">
        <v>1135</v>
      </c>
      <c r="C141" s="134" t="s">
        <v>3211</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3212</v>
      </c>
      <c r="B142" s="65" t="s">
        <v>937</v>
      </c>
      <c r="C142" s="134" t="s">
        <v>3212</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3213</v>
      </c>
      <c r="C143" s="134" t="s">
        <v>3214</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3215</v>
      </c>
      <c r="B144" s="65" t="s">
        <v>1137</v>
      </c>
      <c r="C144" s="134" t="s">
        <v>3215</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3216</v>
      </c>
      <c r="B145" s="65" t="s">
        <v>939</v>
      </c>
      <c r="C145" s="134" t="s">
        <v>3216</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3217</v>
      </c>
      <c r="B146" s="65" t="s">
        <v>3218</v>
      </c>
      <c r="C146" s="134" t="s">
        <v>3217</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3219</v>
      </c>
      <c r="B147" s="65" t="s">
        <v>3220</v>
      </c>
      <c r="C147" s="134" t="s">
        <v>3219</v>
      </c>
      <c r="D147" s="79">
        <f t="shared" ref="D147:E147" si="24">SUM(D148:D150)+SUM(D159:D163)-D164</f>
        <v>34077.74</v>
      </c>
      <c r="E147" s="79">
        <f t="shared" si="24"/>
        <v>8608.85</v>
      </c>
      <c r="F147" s="71">
        <f t="shared" si="1"/>
        <v>25.26238535771445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3221</v>
      </c>
      <c r="B148" s="65" t="s">
        <v>3222</v>
      </c>
      <c r="C148" s="134" t="s">
        <v>3221</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3223</v>
      </c>
      <c r="B149" s="65" t="s">
        <v>3224</v>
      </c>
      <c r="C149" s="134" t="s">
        <v>3223</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3225</v>
      </c>
      <c r="B150" s="65" t="s">
        <v>3226</v>
      </c>
      <c r="C150" s="134" t="s">
        <v>3225</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3227</v>
      </c>
      <c r="B151" s="65" t="s">
        <v>3228</v>
      </c>
      <c r="C151" s="134" t="s">
        <v>3227</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3229</v>
      </c>
      <c r="B152" s="65" t="s">
        <v>3230</v>
      </c>
      <c r="C152" s="134" t="s">
        <v>3229</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3231</v>
      </c>
      <c r="B153" s="65" t="s">
        <v>3232</v>
      </c>
      <c r="C153" s="134" t="s">
        <v>3231</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3233</v>
      </c>
      <c r="B154" s="65" t="s">
        <v>3234</v>
      </c>
      <c r="C154" s="134" t="s">
        <v>3233</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3235</v>
      </c>
      <c r="B155" s="65" t="s">
        <v>3236</v>
      </c>
      <c r="C155" s="134" t="s">
        <v>3235</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3237</v>
      </c>
      <c r="B156" s="65" t="s">
        <v>3238</v>
      </c>
      <c r="C156" s="134" t="s">
        <v>3237</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3239</v>
      </c>
      <c r="B157" s="65" t="s">
        <v>3240</v>
      </c>
      <c r="C157" s="134" t="s">
        <v>3239</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3241</v>
      </c>
      <c r="B158" s="65" t="s">
        <v>3242</v>
      </c>
      <c r="C158" s="134" t="s">
        <v>3241</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3243</v>
      </c>
      <c r="B159" s="65" t="s">
        <v>3244</v>
      </c>
      <c r="C159" s="134" t="s">
        <v>3243</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3245</v>
      </c>
      <c r="B160" s="182" t="s">
        <v>3246</v>
      </c>
      <c r="C160" s="134" t="s">
        <v>3245</v>
      </c>
      <c r="D160" s="192">
        <v>34077.74</v>
      </c>
      <c r="E160" s="192">
        <v>8608.85</v>
      </c>
      <c r="F160" s="71">
        <f t="shared" si="1"/>
        <v>25.26238535771445</v>
      </c>
      <c r="G160" s="66"/>
      <c r="H160" s="66"/>
      <c r="I160" s="66"/>
      <c r="J160" s="66"/>
      <c r="K160" s="66"/>
      <c r="L160" s="66"/>
      <c r="M160" s="66"/>
      <c r="N160" s="66"/>
      <c r="O160" s="66"/>
      <c r="P160" s="66"/>
      <c r="Q160" s="66"/>
      <c r="R160" s="66"/>
      <c r="S160" s="66"/>
      <c r="T160" s="66"/>
      <c r="U160" s="66"/>
      <c r="V160" s="66"/>
      <c r="W160" s="66"/>
    </row>
    <row r="161" spans="1:23" ht="24" x14ac:dyDescent="0.2">
      <c r="A161" s="70" t="s">
        <v>3247</v>
      </c>
      <c r="B161" s="65" t="s">
        <v>3248</v>
      </c>
      <c r="C161" s="134" t="s">
        <v>3247</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3249</v>
      </c>
      <c r="B162" s="65" t="s">
        <v>3250</v>
      </c>
      <c r="C162" s="134" t="s">
        <v>3249</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3251</v>
      </c>
      <c r="B163" s="65" t="s">
        <v>3252</v>
      </c>
      <c r="C163" s="134" t="s">
        <v>3251</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3253</v>
      </c>
      <c r="B164" s="65" t="s">
        <v>3254</v>
      </c>
      <c r="C164" s="134" t="s">
        <v>3253</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3255</v>
      </c>
      <c r="B165" s="65" t="s">
        <v>3256</v>
      </c>
      <c r="C165" s="134" t="s">
        <v>3255</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3257</v>
      </c>
      <c r="B166" s="65" t="s">
        <v>3258</v>
      </c>
      <c r="C166" s="134" t="s">
        <v>3257</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3259</v>
      </c>
      <c r="B167" s="65" t="s">
        <v>3260</v>
      </c>
      <c r="C167" s="134" t="s">
        <v>3259</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3261</v>
      </c>
      <c r="B168" s="65" t="s">
        <v>3262</v>
      </c>
      <c r="C168" s="134" t="s">
        <v>3261</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3263</v>
      </c>
      <c r="B169" s="65" t="s">
        <v>3264</v>
      </c>
      <c r="C169" s="134" t="s">
        <v>3263</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3265</v>
      </c>
      <c r="B170" s="65" t="s">
        <v>3266</v>
      </c>
      <c r="C170" s="134" t="s">
        <v>3265</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3267</v>
      </c>
      <c r="C171" s="134" t="s">
        <v>1251</v>
      </c>
      <c r="D171" s="79">
        <f t="shared" ref="D171:E171" si="27">SUM(D172:D174)</f>
        <v>183451.39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3268</v>
      </c>
      <c r="B172" s="65" t="s">
        <v>3269</v>
      </c>
      <c r="C172" s="134" t="s">
        <v>3268</v>
      </c>
      <c r="D172" s="192">
        <v>183451.39</v>
      </c>
      <c r="E172" s="192">
        <v>0</v>
      </c>
      <c r="F172" s="71">
        <f t="shared" si="1"/>
        <v>0</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3270</v>
      </c>
      <c r="B173" s="65" t="s">
        <v>3271</v>
      </c>
      <c r="C173" s="134" t="s">
        <v>3270</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3272</v>
      </c>
      <c r="B174" s="65" t="s">
        <v>3273</v>
      </c>
      <c r="C174" s="134" t="s">
        <v>3272</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3274</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3275</v>
      </c>
      <c r="C176" s="134" t="s">
        <v>3276</v>
      </c>
      <c r="D176" s="79">
        <f>D177+D251</f>
        <v>2000735.67</v>
      </c>
      <c r="E176" s="79">
        <f>E177+E251</f>
        <v>2003469.79</v>
      </c>
      <c r="F176" s="71">
        <f t="shared" si="1"/>
        <v>100.13665573323837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3277</v>
      </c>
      <c r="B177" s="65" t="s">
        <v>3278</v>
      </c>
      <c r="C177" s="134" t="s">
        <v>3277</v>
      </c>
      <c r="D177" s="79">
        <f>D178+D197+D203+D219+D247+D248</f>
        <v>600286.65</v>
      </c>
      <c r="E177" s="79">
        <f>E178+E197+E203+E219+E247+E248</f>
        <v>550370.55000000005</v>
      </c>
      <c r="F177" s="71">
        <f t="shared" si="1"/>
        <v>91.684622671518696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2493</v>
      </c>
      <c r="B178" s="65" t="s">
        <v>3279</v>
      </c>
      <c r="C178" s="134" t="s">
        <v>2493</v>
      </c>
      <c r="D178" s="79">
        <f>SUM(D179:D181)+D185+D186+SUM(D194:D196)</f>
        <v>571394.03</v>
      </c>
      <c r="E178" s="79">
        <f>SUM(E179:E181)+E185+E186+SUM(E194:E196)</f>
        <v>544347.09000000008</v>
      </c>
      <c r="F178" s="71">
        <f t="shared" si="1"/>
        <v>95.266499371720784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2496</v>
      </c>
      <c r="B179" s="65" t="s">
        <v>2497</v>
      </c>
      <c r="C179" s="134" t="s">
        <v>2496</v>
      </c>
      <c r="D179" s="192">
        <v>174313.59</v>
      </c>
      <c r="E179" s="192">
        <v>183143.37</v>
      </c>
      <c r="F179" s="71">
        <f t="shared" si="1"/>
        <v>105.06545703063084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2499</v>
      </c>
      <c r="B180" s="65" t="s">
        <v>2500</v>
      </c>
      <c r="C180" s="134" t="s">
        <v>2499</v>
      </c>
      <c r="D180" s="192">
        <v>389122.49</v>
      </c>
      <c r="E180" s="192">
        <v>333108.39</v>
      </c>
      <c r="F180" s="71">
        <f t="shared" si="1"/>
        <v>85.605021184974433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2502</v>
      </c>
      <c r="B181" s="65" t="s">
        <v>3280</v>
      </c>
      <c r="C181" s="134" t="s">
        <v>2502</v>
      </c>
      <c r="D181" s="79">
        <f t="shared" ref="D181:E181" si="28">SUM(D182:D184)</f>
        <v>3976.27</v>
      </c>
      <c r="E181" s="79">
        <f t="shared" si="28"/>
        <v>24113.65</v>
      </c>
      <c r="F181" s="71">
        <f t="shared" si="1"/>
        <v>606.43894906533012</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3281</v>
      </c>
      <c r="B182" s="65" t="s">
        <v>3282</v>
      </c>
      <c r="C182" s="134" t="s">
        <v>3281</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3283</v>
      </c>
      <c r="B183" s="65" t="s">
        <v>3284</v>
      </c>
      <c r="C183" s="134" t="s">
        <v>3283</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3285</v>
      </c>
      <c r="B184" s="65" t="s">
        <v>3286</v>
      </c>
      <c r="C184" s="134" t="s">
        <v>3285</v>
      </c>
      <c r="D184" s="192">
        <v>3976.27</v>
      </c>
      <c r="E184" s="192">
        <v>24113.65</v>
      </c>
      <c r="F184" s="71">
        <f t="shared" si="1"/>
        <v>606.43894906533012</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2505</v>
      </c>
      <c r="B185" s="65" t="s">
        <v>2506</v>
      </c>
      <c r="C185" s="134" t="s">
        <v>2505</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2508</v>
      </c>
      <c r="B186" s="65" t="s">
        <v>3287</v>
      </c>
      <c r="C186" s="134" t="s">
        <v>2508</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3288</v>
      </c>
      <c r="B187" s="65" t="s">
        <v>3289</v>
      </c>
      <c r="C187" s="134" t="s">
        <v>3288</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3290</v>
      </c>
      <c r="B188" s="65" t="s">
        <v>3291</v>
      </c>
      <c r="C188" s="134" t="s">
        <v>3290</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3292</v>
      </c>
      <c r="B189" s="65" t="s">
        <v>3293</v>
      </c>
      <c r="C189" s="134" t="s">
        <v>3292</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3294</v>
      </c>
      <c r="B190" s="65" t="s">
        <v>3295</v>
      </c>
      <c r="C190" s="134" t="s">
        <v>3294</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3296</v>
      </c>
      <c r="B191" s="65" t="s">
        <v>3297</v>
      </c>
      <c r="C191" s="134" t="s">
        <v>3296</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3298</v>
      </c>
      <c r="B192" s="65" t="s">
        <v>3299</v>
      </c>
      <c r="C192" s="134" t="s">
        <v>3298</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3300</v>
      </c>
      <c r="B193" s="65" t="s">
        <v>3301</v>
      </c>
      <c r="C193" s="134" t="s">
        <v>3300</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2511</v>
      </c>
      <c r="B194" s="65" t="s">
        <v>2512</v>
      </c>
      <c r="C194" s="134" t="s">
        <v>2511</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2514</v>
      </c>
      <c r="B195" s="65" t="s">
        <v>2515</v>
      </c>
      <c r="C195" s="134" t="s">
        <v>2514</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2517</v>
      </c>
      <c r="B196" s="65" t="s">
        <v>2518</v>
      </c>
      <c r="C196" s="134" t="s">
        <v>2517</v>
      </c>
      <c r="D196" s="192">
        <v>3981.68</v>
      </c>
      <c r="E196" s="192">
        <v>3981.68</v>
      </c>
      <c r="F196" s="71">
        <f t="shared" si="1"/>
        <v>100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2520</v>
      </c>
      <c r="B197" s="65" t="s">
        <v>3302</v>
      </c>
      <c r="C197" s="134" t="s">
        <v>2520</v>
      </c>
      <c r="D197" s="79">
        <f>SUM(D198:D202)</f>
        <v>20777.150000000001</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3303</v>
      </c>
      <c r="B198" s="65" t="s">
        <v>3304</v>
      </c>
      <c r="C198" s="134" t="s">
        <v>3303</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3305</v>
      </c>
      <c r="B199" s="65" t="s">
        <v>3306</v>
      </c>
      <c r="C199" s="134" t="s">
        <v>3305</v>
      </c>
      <c r="D199" s="192">
        <v>1625.9</v>
      </c>
      <c r="E199" s="192">
        <v>0</v>
      </c>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3307</v>
      </c>
      <c r="B200" s="65" t="s">
        <v>3308</v>
      </c>
      <c r="C200" s="134" t="s">
        <v>3307</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3309</v>
      </c>
      <c r="B201" s="65" t="s">
        <v>3310</v>
      </c>
      <c r="C201" s="134" t="s">
        <v>3309</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3311</v>
      </c>
      <c r="B202" s="65" t="s">
        <v>3312</v>
      </c>
      <c r="C202" s="134" t="s">
        <v>3311</v>
      </c>
      <c r="D202" s="192">
        <v>19151.25</v>
      </c>
      <c r="E202" s="192">
        <v>0</v>
      </c>
      <c r="F202" s="71">
        <f t="shared" si="30"/>
        <v>0</v>
      </c>
      <c r="G202" s="66"/>
      <c r="H202" s="66"/>
      <c r="I202" s="66"/>
      <c r="J202" s="66"/>
      <c r="K202" s="66"/>
      <c r="L202" s="66"/>
      <c r="M202" s="66"/>
      <c r="N202" s="66"/>
      <c r="O202" s="66"/>
      <c r="P202" s="66"/>
      <c r="Q202" s="66"/>
      <c r="R202" s="66"/>
      <c r="S202" s="66"/>
      <c r="T202" s="66"/>
      <c r="U202" s="66"/>
      <c r="V202" s="66"/>
      <c r="W202" s="66"/>
    </row>
    <row r="203" spans="1:23" ht="24" x14ac:dyDescent="0.2">
      <c r="A203" s="70" t="s">
        <v>3313</v>
      </c>
      <c r="B203" s="65" t="s">
        <v>3314</v>
      </c>
      <c r="C203" s="134" t="s">
        <v>3313</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3315</v>
      </c>
      <c r="C204" s="134" t="s">
        <v>3316</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3317</v>
      </c>
      <c r="B205" s="65" t="s">
        <v>3318</v>
      </c>
      <c r="C205" s="134" t="s">
        <v>3317</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3319</v>
      </c>
      <c r="B206" s="65" t="s">
        <v>3320</v>
      </c>
      <c r="C206" s="134" t="s">
        <v>3319</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3321</v>
      </c>
      <c r="B207" s="65" t="s">
        <v>3322</v>
      </c>
      <c r="C207" s="134" t="s">
        <v>3321</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3323</v>
      </c>
      <c r="B208" s="65" t="s">
        <v>2529</v>
      </c>
      <c r="C208" s="134" t="s">
        <v>3323</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3324</v>
      </c>
      <c r="B209" s="65" t="s">
        <v>3325</v>
      </c>
      <c r="C209" s="134" t="s">
        <v>3324</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3326</v>
      </c>
      <c r="B210" s="65" t="s">
        <v>2532</v>
      </c>
      <c r="C210" s="134" t="s">
        <v>3326</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3327</v>
      </c>
      <c r="C211" s="134" t="s">
        <v>3328</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3329</v>
      </c>
      <c r="B212" s="65" t="s">
        <v>3318</v>
      </c>
      <c r="C212" s="134" t="s">
        <v>3329</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3330</v>
      </c>
      <c r="B213" s="65" t="s">
        <v>3320</v>
      </c>
      <c r="C213" s="134" t="s">
        <v>3330</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3331</v>
      </c>
      <c r="B214" s="65" t="s">
        <v>3322</v>
      </c>
      <c r="C214" s="134" t="s">
        <v>3331</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3332</v>
      </c>
      <c r="B215" s="65" t="s">
        <v>2529</v>
      </c>
      <c r="C215" s="134" t="s">
        <v>3332</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3333</v>
      </c>
      <c r="B216" s="65" t="s">
        <v>3325</v>
      </c>
      <c r="C216" s="134" t="s">
        <v>3333</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3334</v>
      </c>
      <c r="B217" s="65" t="s">
        <v>2532</v>
      </c>
      <c r="C217" s="134" t="s">
        <v>3334</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3335</v>
      </c>
      <c r="B218" s="65" t="s">
        <v>3336</v>
      </c>
      <c r="C218" s="134" t="s">
        <v>3335</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3337</v>
      </c>
      <c r="B219" s="65" t="s">
        <v>3338</v>
      </c>
      <c r="C219" s="134" t="s">
        <v>3337</v>
      </c>
      <c r="D219" s="79">
        <f t="shared" ref="D219:E219" si="34">D220+D237</f>
        <v>8115.47</v>
      </c>
      <c r="E219" s="79">
        <f t="shared" si="34"/>
        <v>6023.46</v>
      </c>
      <c r="F219" s="71">
        <f t="shared" si="1"/>
        <v>74.221948944423417</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3339</v>
      </c>
      <c r="C220" s="134" t="s">
        <v>3340</v>
      </c>
      <c r="D220" s="79">
        <f t="shared" ref="D220:E220" si="35">SUM(D221:D236)</f>
        <v>8115.47</v>
      </c>
      <c r="E220" s="79">
        <f t="shared" si="35"/>
        <v>6023.46</v>
      </c>
      <c r="F220" s="71">
        <f t="shared" si="1"/>
        <v>74.221948944423417</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3341</v>
      </c>
      <c r="B221" s="65" t="s">
        <v>3342</v>
      </c>
      <c r="C221" s="134" t="s">
        <v>3341</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3343</v>
      </c>
      <c r="B222" s="65" t="s">
        <v>3344</v>
      </c>
      <c r="C222" s="134" t="s">
        <v>3343</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3345</v>
      </c>
      <c r="B223" s="65" t="s">
        <v>3346</v>
      </c>
      <c r="C223" s="134" t="s">
        <v>3345</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3347</v>
      </c>
      <c r="B224" s="65" t="s">
        <v>3348</v>
      </c>
      <c r="C224" s="134" t="s">
        <v>3347</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3349</v>
      </c>
      <c r="B225" s="65" t="s">
        <v>3350</v>
      </c>
      <c r="C225" s="134" t="s">
        <v>3349</v>
      </c>
      <c r="D225" s="192">
        <v>8115.47</v>
      </c>
      <c r="E225" s="192">
        <v>6023.46</v>
      </c>
      <c r="F225" s="71">
        <f t="shared" si="1"/>
        <v>74.221948944423417</v>
      </c>
      <c r="G225" s="66"/>
      <c r="H225" s="66"/>
      <c r="I225" s="66"/>
      <c r="J225" s="66"/>
      <c r="K225" s="66"/>
      <c r="L225" s="66"/>
      <c r="M225" s="66"/>
      <c r="N225" s="66"/>
      <c r="O225" s="66"/>
      <c r="P225" s="66"/>
      <c r="Q225" s="66"/>
      <c r="R225" s="66"/>
      <c r="S225" s="66"/>
      <c r="T225" s="66"/>
      <c r="U225" s="66"/>
      <c r="V225" s="66"/>
      <c r="W225" s="66"/>
    </row>
    <row r="226" spans="1:23" ht="24" x14ac:dyDescent="0.2">
      <c r="A226" s="70" t="s">
        <v>3351</v>
      </c>
      <c r="B226" s="65" t="s">
        <v>3352</v>
      </c>
      <c r="C226" s="134" t="s">
        <v>3351</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3353</v>
      </c>
      <c r="B227" s="65" t="s">
        <v>3354</v>
      </c>
      <c r="C227" s="134" t="s">
        <v>3353</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3355</v>
      </c>
      <c r="B228" s="65" t="s">
        <v>3356</v>
      </c>
      <c r="C228" s="134" t="s">
        <v>3355</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3357</v>
      </c>
      <c r="B229" s="65" t="s">
        <v>3358</v>
      </c>
      <c r="C229" s="134" t="s">
        <v>3357</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3359</v>
      </c>
      <c r="B230" s="65" t="s">
        <v>3360</v>
      </c>
      <c r="C230" s="134" t="s">
        <v>3359</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3361</v>
      </c>
      <c r="B231" s="65" t="s">
        <v>3362</v>
      </c>
      <c r="C231" s="134" t="s">
        <v>3361</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3363</v>
      </c>
      <c r="B232" s="65" t="s">
        <v>3364</v>
      </c>
      <c r="C232" s="134" t="s">
        <v>3363</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3365</v>
      </c>
      <c r="B233" s="65" t="s">
        <v>3366</v>
      </c>
      <c r="C233" s="134" t="s">
        <v>3365</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3367</v>
      </c>
      <c r="B234" s="65" t="s">
        <v>3368</v>
      </c>
      <c r="C234" s="134" t="s">
        <v>3367</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3369</v>
      </c>
      <c r="B235" s="65" t="s">
        <v>3370</v>
      </c>
      <c r="C235" s="134" t="s">
        <v>3369</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3371</v>
      </c>
      <c r="B236" s="182" t="s">
        <v>3372</v>
      </c>
      <c r="C236" s="134" t="s">
        <v>3371</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3373</v>
      </c>
      <c r="C237" s="134" t="s">
        <v>3374</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3375</v>
      </c>
      <c r="B238" s="65" t="s">
        <v>3376</v>
      </c>
      <c r="C238" s="134" t="s">
        <v>3375</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3377</v>
      </c>
      <c r="B239" s="65" t="s">
        <v>3378</v>
      </c>
      <c r="C239" s="134" t="s">
        <v>3377</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3379</v>
      </c>
      <c r="C240" s="134" t="s">
        <v>3380</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3381</v>
      </c>
      <c r="C241" s="134" t="s">
        <v>3382</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3383</v>
      </c>
      <c r="C242" s="134" t="s">
        <v>3384</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3385</v>
      </c>
      <c r="C243" s="134" t="s">
        <v>3386</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3387</v>
      </c>
      <c r="C244" s="134" t="s">
        <v>3388</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3389</v>
      </c>
      <c r="C245" s="134" t="s">
        <v>3390</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3391</v>
      </c>
      <c r="C246" s="134" t="s">
        <v>3392</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2540</v>
      </c>
      <c r="B247" s="65" t="s">
        <v>3393</v>
      </c>
      <c r="C247" s="134" t="s">
        <v>2540</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3394</v>
      </c>
      <c r="B248" s="65" t="s">
        <v>3395</v>
      </c>
      <c r="C248" s="134" t="s">
        <v>3394</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3396</v>
      </c>
      <c r="B249" s="65" t="s">
        <v>3397</v>
      </c>
      <c r="C249" s="134" t="s">
        <v>3396</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3398</v>
      </c>
      <c r="B250" s="65" t="s">
        <v>3399</v>
      </c>
      <c r="C250" s="134" t="s">
        <v>3398</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3400</v>
      </c>
      <c r="B251" s="65" t="s">
        <v>3401</v>
      </c>
      <c r="C251" s="134" t="s">
        <v>3400</v>
      </c>
      <c r="D251" s="79">
        <f>+D252+D255-D264+D274+D291</f>
        <v>1400449.02</v>
      </c>
      <c r="E251" s="79">
        <f>+E252+E255-E264+E274+E291</f>
        <v>1453099.24</v>
      </c>
      <c r="F251" s="71">
        <f t="shared" si="1"/>
        <v>103.75952421316985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3402</v>
      </c>
      <c r="B252" s="65" t="s">
        <v>3403</v>
      </c>
      <c r="C252" s="134" t="s">
        <v>3402</v>
      </c>
      <c r="D252" s="79">
        <f>D253-D254</f>
        <v>1715142.06</v>
      </c>
      <c r="E252" s="79">
        <f>E253-E254</f>
        <v>1830851.23</v>
      </c>
      <c r="F252" s="71">
        <f t="shared" si="1"/>
        <v>106.7463315546002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3404</v>
      </c>
      <c r="B253" s="65" t="s">
        <v>3405</v>
      </c>
      <c r="C253" s="134" t="s">
        <v>3404</v>
      </c>
      <c r="D253" s="192">
        <v>1715142.06</v>
      </c>
      <c r="E253" s="192">
        <v>1830851.23</v>
      </c>
      <c r="F253" s="71">
        <f t="shared" si="1"/>
        <v>106.7463315546002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3406</v>
      </c>
      <c r="B254" s="65" t="s">
        <v>3407</v>
      </c>
      <c r="C254" s="134" t="s">
        <v>3406</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3408</v>
      </c>
      <c r="B255" s="65" t="s">
        <v>3409</v>
      </c>
      <c r="C255" s="134" t="s">
        <v>3408</v>
      </c>
      <c r="D255" s="79">
        <f>D256-D260</f>
        <v>-348770.78</v>
      </c>
      <c r="E255" s="79">
        <f>E256-E260</f>
        <v>-386360.84</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3410</v>
      </c>
      <c r="B256" s="65" t="s">
        <v>3411</v>
      </c>
      <c r="C256" s="134" t="s">
        <v>3410</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3412</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3413</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3414</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3415</v>
      </c>
      <c r="B260" s="65" t="s">
        <v>3416</v>
      </c>
      <c r="C260" s="134" t="s">
        <v>3415</v>
      </c>
      <c r="D260" s="79">
        <f>SUM(D261:D263)</f>
        <v>348770.78</v>
      </c>
      <c r="E260" s="79">
        <f>SUM(E261:E263)</f>
        <v>386360.84</v>
      </c>
      <c r="F260" s="71">
        <f t="shared" si="1"/>
        <v>110.77786963690019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3417</v>
      </c>
      <c r="C261" s="134" t="s">
        <v>599</v>
      </c>
      <c r="D261" s="192">
        <v>348770.78</v>
      </c>
      <c r="E261" s="192">
        <v>386360.84</v>
      </c>
      <c r="F261" s="71">
        <f t="shared" si="1"/>
        <v>110.77786963690019</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3418</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3419</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3420</v>
      </c>
      <c r="B264" s="65" t="s">
        <v>3421</v>
      </c>
      <c r="C264" s="134" t="s">
        <v>3420</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3422</v>
      </c>
      <c r="B265" s="65" t="s">
        <v>3423</v>
      </c>
      <c r="C265" s="134" t="s">
        <v>3422</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3424</v>
      </c>
      <c r="B266" s="65" t="s">
        <v>3425</v>
      </c>
      <c r="C266" s="134" t="s">
        <v>3424</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3426</v>
      </c>
      <c r="B267" s="65" t="s">
        <v>3427</v>
      </c>
      <c r="C267" s="134" t="s">
        <v>3426</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3428</v>
      </c>
      <c r="B268" s="65" t="s">
        <v>3429</v>
      </c>
      <c r="C268" s="134" t="s">
        <v>3428</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3430</v>
      </c>
      <c r="B269" s="65" t="s">
        <v>3431</v>
      </c>
      <c r="C269" s="134" t="s">
        <v>3430</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3432</v>
      </c>
      <c r="B270" s="65" t="s">
        <v>3433</v>
      </c>
      <c r="C270" s="134" t="s">
        <v>3432</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3434</v>
      </c>
      <c r="B271" s="65" t="s">
        <v>3435</v>
      </c>
      <c r="C271" s="134" t="s">
        <v>3434</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3436</v>
      </c>
      <c r="B272" s="65" t="s">
        <v>3437</v>
      </c>
      <c r="C272" s="134" t="s">
        <v>3436</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3438</v>
      </c>
      <c r="B273" s="65" t="s">
        <v>3439</v>
      </c>
      <c r="C273" s="134" t="s">
        <v>3438</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3440</v>
      </c>
      <c r="C274" s="134" t="s">
        <v>601</v>
      </c>
      <c r="D274" s="79">
        <f>SUM(D275:D277)+SUM(D286:D290)</f>
        <v>34077.74</v>
      </c>
      <c r="E274" s="79">
        <f>SUM(E275:E277)+SUM(E286:E290)</f>
        <v>8608.85</v>
      </c>
      <c r="F274" s="71">
        <f t="shared" si="1"/>
        <v>25.26238535771445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3441</v>
      </c>
      <c r="B275" s="65" t="s">
        <v>3442</v>
      </c>
      <c r="C275" s="134" t="s">
        <v>3441</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3443</v>
      </c>
      <c r="B276" s="65" t="s">
        <v>3444</v>
      </c>
      <c r="C276" s="134" t="s">
        <v>3443</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3445</v>
      </c>
      <c r="B277" s="65" t="s">
        <v>3446</v>
      </c>
      <c r="C277" s="134" t="s">
        <v>3445</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3447</v>
      </c>
      <c r="B278" s="65" t="s">
        <v>3448</v>
      </c>
      <c r="C278" s="134" t="s">
        <v>3447</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3449</v>
      </c>
      <c r="B279" s="65" t="s">
        <v>3450</v>
      </c>
      <c r="C279" s="134" t="s">
        <v>3449</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3451</v>
      </c>
      <c r="B280" s="65" t="s">
        <v>3452</v>
      </c>
      <c r="C280" s="134" t="s">
        <v>3451</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3453</v>
      </c>
      <c r="B281" s="65" t="s">
        <v>3454</v>
      </c>
      <c r="C281" s="134" t="s">
        <v>3453</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3455</v>
      </c>
      <c r="B282" s="65" t="s">
        <v>3456</v>
      </c>
      <c r="C282" s="134" t="s">
        <v>3455</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3457</v>
      </c>
      <c r="B283" s="65" t="s">
        <v>3458</v>
      </c>
      <c r="C283" s="134" t="s">
        <v>3457</v>
      </c>
      <c r="D283" s="192"/>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3459</v>
      </c>
      <c r="B284" s="65" t="s">
        <v>150</v>
      </c>
      <c r="C284" s="134" t="s">
        <v>3459</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3460</v>
      </c>
      <c r="B285" s="65" t="s">
        <v>3461</v>
      </c>
      <c r="C285" s="134" t="s">
        <v>3460</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3462</v>
      </c>
      <c r="B286" s="65" t="s">
        <v>3463</v>
      </c>
      <c r="C286" s="134" t="s">
        <v>3462</v>
      </c>
      <c r="D286" s="192"/>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3464</v>
      </c>
      <c r="B287" s="65" t="s">
        <v>3465</v>
      </c>
      <c r="C287" s="134" t="s">
        <v>3464</v>
      </c>
      <c r="D287" s="192">
        <v>34077.74</v>
      </c>
      <c r="E287" s="192">
        <v>8608.85</v>
      </c>
      <c r="F287" s="71">
        <f t="shared" si="39"/>
        <v>25.26238535771445</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3466</v>
      </c>
      <c r="B288" s="65" t="s">
        <v>3467</v>
      </c>
      <c r="C288" s="134" t="s">
        <v>3466</v>
      </c>
      <c r="D288" s="192"/>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3468</v>
      </c>
      <c r="B289" s="65" t="s">
        <v>3469</v>
      </c>
      <c r="C289" s="134" t="s">
        <v>3468</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3470</v>
      </c>
      <c r="B290" s="65" t="s">
        <v>3471</v>
      </c>
      <c r="C290" s="134" t="s">
        <v>3470</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3472</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3473</v>
      </c>
      <c r="B292" s="65" t="s">
        <v>3474</v>
      </c>
      <c r="C292" s="134" t="s">
        <v>3473</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3475</v>
      </c>
      <c r="B293" s="65" t="s">
        <v>3476</v>
      </c>
      <c r="C293" s="134" t="s">
        <v>3475</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3477</v>
      </c>
      <c r="B294" s="65" t="s">
        <v>3478</v>
      </c>
      <c r="C294" s="134" t="s">
        <v>3477</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3479</v>
      </c>
      <c r="B295" s="65" t="s">
        <v>3480</v>
      </c>
      <c r="C295" s="134" t="s">
        <v>3479</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3481</v>
      </c>
      <c r="B296" s="65" t="s">
        <v>3482</v>
      </c>
      <c r="C296" s="134" t="s">
        <v>3481</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3483</v>
      </c>
      <c r="B297" s="65" t="s">
        <v>3484</v>
      </c>
      <c r="C297" s="134" t="s">
        <v>3483</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3485</v>
      </c>
      <c r="B298" s="74" t="s">
        <v>3486</v>
      </c>
      <c r="C298" s="134" t="s">
        <v>3485</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3487</v>
      </c>
      <c r="B300" s="65" t="s">
        <v>3488</v>
      </c>
      <c r="C300" s="134" t="s">
        <v>3489</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3487</v>
      </c>
      <c r="B301" s="65" t="s">
        <v>3490</v>
      </c>
      <c r="C301" s="134" t="s">
        <v>3491</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3492</v>
      </c>
      <c r="B302" s="65" t="s">
        <v>3493</v>
      </c>
      <c r="C302" s="134" t="s">
        <v>3494</v>
      </c>
      <c r="D302" s="192">
        <v>34077.74</v>
      </c>
      <c r="E302" s="192">
        <v>8608.85</v>
      </c>
      <c r="F302" s="71">
        <f t="shared" si="43"/>
        <v>25.26238535771445</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3492</v>
      </c>
      <c r="B303" s="65" t="s">
        <v>3495</v>
      </c>
      <c r="C303" s="134" t="s">
        <v>3496</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3492</v>
      </c>
      <c r="B304" s="65" t="s">
        <v>3497</v>
      </c>
      <c r="C304" s="134" t="s">
        <v>3498</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3499</v>
      </c>
      <c r="B305" s="65" t="s">
        <v>3500</v>
      </c>
      <c r="C305" s="134" t="s">
        <v>3501</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3499</v>
      </c>
      <c r="B306" s="65" t="s">
        <v>3502</v>
      </c>
      <c r="C306" s="134" t="s">
        <v>3503</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3499</v>
      </c>
      <c r="B307" s="65" t="s">
        <v>3504</v>
      </c>
      <c r="C307" s="134" t="s">
        <v>3505</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3506</v>
      </c>
      <c r="B308" s="65" t="s">
        <v>3507</v>
      </c>
      <c r="C308" s="134" t="s">
        <v>3506</v>
      </c>
      <c r="D308" s="192">
        <v>14681.48</v>
      </c>
      <c r="E308" s="192">
        <v>22562.17</v>
      </c>
      <c r="F308" s="71">
        <f t="shared" si="43"/>
        <v>153.67776273236757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3508</v>
      </c>
      <c r="B309" s="65" t="s">
        <v>3509</v>
      </c>
      <c r="C309" s="134" t="s">
        <v>3508</v>
      </c>
      <c r="D309" s="192">
        <v>5.51</v>
      </c>
      <c r="E309" s="192">
        <v>1000</v>
      </c>
      <c r="F309" s="71" t="str">
        <f t="shared" si="43"/>
        <v>&gt;&gt;100</v>
      </c>
      <c r="G309" s="66"/>
      <c r="H309" s="66"/>
      <c r="I309" s="66"/>
      <c r="J309" s="66"/>
      <c r="K309" s="66"/>
      <c r="L309" s="66"/>
      <c r="M309" s="66"/>
      <c r="N309" s="66"/>
      <c r="O309" s="66"/>
      <c r="P309" s="66"/>
      <c r="Q309" s="66"/>
      <c r="R309" s="66"/>
      <c r="S309" s="66"/>
      <c r="T309" s="66"/>
      <c r="U309" s="66"/>
      <c r="V309" s="66"/>
      <c r="W309" s="66"/>
    </row>
    <row r="310" spans="1:23" ht="24" x14ac:dyDescent="0.2">
      <c r="A310" s="70" t="s">
        <v>3510</v>
      </c>
      <c r="B310" s="65" t="s">
        <v>3511</v>
      </c>
      <c r="C310" s="134" t="s">
        <v>3510</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3512</v>
      </c>
      <c r="B311" s="65" t="s">
        <v>3513</v>
      </c>
      <c r="C311" s="134" t="s">
        <v>3512</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3514</v>
      </c>
      <c r="B312" s="65" t="s">
        <v>3515</v>
      </c>
      <c r="C312" s="134" t="s">
        <v>3514</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3516</v>
      </c>
      <c r="B313" s="65" t="s">
        <v>3517</v>
      </c>
      <c r="C313" s="134" t="s">
        <v>3516</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3518</v>
      </c>
      <c r="B314" s="65" t="s">
        <v>3519</v>
      </c>
      <c r="C314" s="134" t="s">
        <v>3518</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3520</v>
      </c>
      <c r="B315" s="65" t="s">
        <v>3521</v>
      </c>
      <c r="C315" s="134" t="s">
        <v>3520</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3522</v>
      </c>
      <c r="B316" s="65" t="s">
        <v>3523</v>
      </c>
      <c r="C316" s="134" t="s">
        <v>3522</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3524</v>
      </c>
      <c r="B317" s="65" t="s">
        <v>3525</v>
      </c>
      <c r="C317" s="134" t="s">
        <v>3524</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3526</v>
      </c>
      <c r="B318" s="65" t="s">
        <v>3527</v>
      </c>
      <c r="C318" s="134" t="s">
        <v>3526</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3528</v>
      </c>
      <c r="B319" s="65" t="s">
        <v>3529</v>
      </c>
      <c r="C319" s="134" t="s">
        <v>3528</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3530</v>
      </c>
      <c r="B320" s="65" t="s">
        <v>3531</v>
      </c>
      <c r="C320" s="134" t="s">
        <v>3530</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3532</v>
      </c>
      <c r="B321" s="65" t="s">
        <v>3533</v>
      </c>
      <c r="C321" s="134" t="s">
        <v>3532</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3534</v>
      </c>
      <c r="B322" s="65" t="s">
        <v>3535</v>
      </c>
      <c r="C322" s="134" t="s">
        <v>3534</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3536</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3537</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3538</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3539</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3540</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3541</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3542</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3543</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3544</v>
      </c>
      <c r="B331" s="65" t="s">
        <v>3545</v>
      </c>
      <c r="C331" s="134" t="s">
        <v>3544</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3546</v>
      </c>
      <c r="B332" s="65" t="s">
        <v>3547</v>
      </c>
      <c r="C332" s="134" t="s">
        <v>3546</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3548</v>
      </c>
      <c r="B333" s="65" t="s">
        <v>3549</v>
      </c>
      <c r="C333" s="134" t="s">
        <v>3548</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3550</v>
      </c>
      <c r="B334" s="65" t="s">
        <v>3551</v>
      </c>
      <c r="C334" s="134" t="s">
        <v>3550</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3552</v>
      </c>
      <c r="B335" s="65" t="s">
        <v>3553</v>
      </c>
      <c r="C335" s="134" t="s">
        <v>3552</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3554</v>
      </c>
      <c r="B336" s="65" t="s">
        <v>3555</v>
      </c>
      <c r="C336" s="134" t="s">
        <v>3556</v>
      </c>
      <c r="D336" s="192">
        <v>314111.53000000003</v>
      </c>
      <c r="E336" s="192">
        <v>262100.59</v>
      </c>
      <c r="F336" s="71">
        <f t="shared" si="43"/>
        <v>83.441887663276788</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3554</v>
      </c>
      <c r="B337" s="65" t="s">
        <v>3557</v>
      </c>
      <c r="C337" s="134" t="s">
        <v>3558</v>
      </c>
      <c r="D337" s="192">
        <v>257282.5</v>
      </c>
      <c r="E337" s="192">
        <v>282246.5</v>
      </c>
      <c r="F337" s="71">
        <f t="shared" si="43"/>
        <v>109.70295297970129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3559</v>
      </c>
      <c r="B338" s="65" t="s">
        <v>3560</v>
      </c>
      <c r="C338" s="134" t="s">
        <v>3561</v>
      </c>
      <c r="D338" s="192">
        <v>20777.150000000001</v>
      </c>
      <c r="E338" s="192">
        <v>0</v>
      </c>
      <c r="F338" s="71">
        <f t="shared" si="43"/>
        <v>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3559</v>
      </c>
      <c r="B339" s="65" t="s">
        <v>3562</v>
      </c>
      <c r="C339" s="134" t="s">
        <v>3563</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3564</v>
      </c>
      <c r="B340" s="65" t="s">
        <v>3565</v>
      </c>
      <c r="C340" s="134" t="s">
        <v>3566</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3564</v>
      </c>
      <c r="B341" s="65" t="s">
        <v>3567</v>
      </c>
      <c r="C341" s="134" t="s">
        <v>3568</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3569</v>
      </c>
      <c r="B342" s="65" t="s">
        <v>3570</v>
      </c>
      <c r="C342" s="134" t="s">
        <v>3571</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3569</v>
      </c>
      <c r="B343" s="65" t="s">
        <v>3572</v>
      </c>
      <c r="C343" s="134" t="s">
        <v>3573</v>
      </c>
      <c r="D343" s="192">
        <v>8115.47</v>
      </c>
      <c r="E343" s="192">
        <v>6023.46</v>
      </c>
      <c r="F343" s="71">
        <f t="shared" si="43"/>
        <v>74.221948944423417</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3574</v>
      </c>
      <c r="C344" s="134" t="s">
        <v>3575</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3576</v>
      </c>
      <c r="B345" s="182" t="s">
        <v>3577</v>
      </c>
      <c r="C345" s="134" t="s">
        <v>3576</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3578</v>
      </c>
      <c r="C346" s="134" t="s">
        <v>3579</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3580</v>
      </c>
      <c r="C347" s="134" t="s">
        <v>3581</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3582</v>
      </c>
      <c r="C349" s="134" t="s">
        <v>3583</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3584</v>
      </c>
      <c r="C350" s="134" t="s">
        <v>3585</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3586</v>
      </c>
      <c r="B351" s="182" t="s">
        <v>3587</v>
      </c>
      <c r="C351" s="134" t="s">
        <v>3586</v>
      </c>
      <c r="D351" s="192">
        <v>8115.47</v>
      </c>
      <c r="E351" s="192">
        <v>6023.46</v>
      </c>
      <c r="F351" s="71">
        <f t="shared" si="43"/>
        <v>74.221948944423417</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3588</v>
      </c>
      <c r="C352" s="134" t="s">
        <v>3589</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3590</v>
      </c>
      <c r="C353" s="134" t="s">
        <v>3591</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3592</v>
      </c>
      <c r="C357" s="134" t="s">
        <v>3593</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3594</v>
      </c>
      <c r="C358" s="134" t="s">
        <v>3595</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3596</v>
      </c>
      <c r="C360" s="134" t="s">
        <v>3597</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3598</v>
      </c>
      <c r="C362" s="134" t="s">
        <v>3599</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3600</v>
      </c>
      <c r="C363" s="134" t="s">
        <v>3601</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3602</v>
      </c>
      <c r="C364" s="134" t="s">
        <v>3603</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3604</v>
      </c>
      <c r="B365" s="182" t="s">
        <v>3605</v>
      </c>
      <c r="C365" s="134" t="s">
        <v>3604</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3606</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3607</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3608</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3609</v>
      </c>
      <c r="B369" s="182" t="s">
        <v>3610</v>
      </c>
      <c r="C369" s="134" t="s">
        <v>3609</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3611</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3612</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3613</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3614</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3615</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3616</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3617</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3618</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3619</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3620</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3621</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3622</v>
      </c>
      <c r="B381" s="65" t="s">
        <v>3623</v>
      </c>
      <c r="C381" s="134" t="s">
        <v>3622</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3624</v>
      </c>
      <c r="B382" s="65" t="s">
        <v>3625</v>
      </c>
      <c r="C382" s="134" t="s">
        <v>3624</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3626</v>
      </c>
      <c r="B383" s="65" t="s">
        <v>3627</v>
      </c>
      <c r="C383" s="134" t="s">
        <v>3626</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3628</v>
      </c>
      <c r="B384" s="65" t="s">
        <v>3629</v>
      </c>
      <c r="C384" s="134" t="s">
        <v>3628</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3630</v>
      </c>
      <c r="B385" s="65" t="s">
        <v>3631</v>
      </c>
      <c r="C385" s="134" t="s">
        <v>3630</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3632</v>
      </c>
      <c r="B386" s="65" t="s">
        <v>3633</v>
      </c>
      <c r="C386" s="134" t="s">
        <v>3632</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3634</v>
      </c>
      <c r="B387" s="182" t="s">
        <v>3635</v>
      </c>
      <c r="C387" s="134" t="s">
        <v>3634</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3636</v>
      </c>
      <c r="B388" s="182" t="s">
        <v>3637</v>
      </c>
      <c r="C388" s="134" t="s">
        <v>3636</v>
      </c>
      <c r="D388" s="192"/>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3638</v>
      </c>
      <c r="B389" s="182" t="s">
        <v>3639</v>
      </c>
      <c r="C389" s="134" t="s">
        <v>3638</v>
      </c>
      <c r="D389" s="192"/>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3640</v>
      </c>
      <c r="B390" s="182" t="s">
        <v>3641</v>
      </c>
      <c r="C390" s="134" t="s">
        <v>3640</v>
      </c>
      <c r="D390" s="192"/>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3642</v>
      </c>
      <c r="B391" s="286" t="s">
        <v>3643</v>
      </c>
      <c r="C391" s="287" t="s">
        <v>3642</v>
      </c>
      <c r="D391" s="288"/>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3644</v>
      </c>
      <c r="B392" s="286" t="s">
        <v>3645</v>
      </c>
      <c r="C392" s="287" t="s">
        <v>3644</v>
      </c>
      <c r="D392" s="288"/>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3646</v>
      </c>
      <c r="B393" s="286" t="s">
        <v>3647</v>
      </c>
      <c r="C393" s="287" t="s">
        <v>3646</v>
      </c>
      <c r="D393" s="288"/>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3648</v>
      </c>
      <c r="B394" s="286" t="s">
        <v>3649</v>
      </c>
      <c r="C394" s="287" t="s">
        <v>3648</v>
      </c>
      <c r="D394" s="288"/>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3650</v>
      </c>
      <c r="B395" s="286" t="s">
        <v>3651</v>
      </c>
      <c r="C395" s="287" t="s">
        <v>3650</v>
      </c>
      <c r="D395" s="288"/>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3652</v>
      </c>
      <c r="B396" s="286" t="s">
        <v>3653</v>
      </c>
      <c r="C396" s="287" t="s">
        <v>3652</v>
      </c>
      <c r="D396" s="288"/>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3654</v>
      </c>
      <c r="B397" s="86" t="s">
        <v>3655</v>
      </c>
      <c r="C397" s="255" t="s">
        <v>3654</v>
      </c>
      <c r="D397" s="193"/>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27" workbookViewId="0">
      <selection activeCell="E140" sqref="E14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2722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2723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2724</v>
      </c>
      <c r="B5" s="142" t="s">
        <v>2725</v>
      </c>
      <c r="C5" s="138" t="s">
        <v>2724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2726</v>
      </c>
      <c r="B6" s="183" t="s">
        <v>2727</v>
      </c>
      <c r="C6" s="139" t="s">
        <v>2726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2728</v>
      </c>
      <c r="B7" s="64" t="s">
        <v>2729</v>
      </c>
      <c r="C7" s="139" t="s">
        <v>2728</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2730</v>
      </c>
      <c r="B8" s="64" t="s">
        <v>2731</v>
      </c>
      <c r="C8" s="139" t="s">
        <v>2730</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2732</v>
      </c>
      <c r="B9" s="64" t="s">
        <v>2733</v>
      </c>
      <c r="C9" s="139" t="s">
        <v>2732</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2734</v>
      </c>
      <c r="B10" s="64" t="s">
        <v>2735</v>
      </c>
      <c r="C10" s="139" t="s">
        <v>2734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2736</v>
      </c>
      <c r="B11" s="64" t="s">
        <v>2737</v>
      </c>
      <c r="C11" s="139" t="s">
        <v>2736</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2738</v>
      </c>
      <c r="B12" s="64" t="s">
        <v>2739</v>
      </c>
      <c r="C12" s="139" t="s">
        <v>2738</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2740</v>
      </c>
      <c r="B13" s="64" t="s">
        <v>2741</v>
      </c>
      <c r="C13" s="139" t="s">
        <v>2740</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2742</v>
      </c>
      <c r="B14" s="64" t="s">
        <v>2743</v>
      </c>
      <c r="C14" s="139" t="s">
        <v>2742</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2744</v>
      </c>
      <c r="B15" s="64" t="s">
        <v>2745</v>
      </c>
      <c r="C15" s="139" t="s">
        <v>2744</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2746</v>
      </c>
      <c r="B16" s="64" t="s">
        <v>2747</v>
      </c>
      <c r="C16" s="139" t="s">
        <v>2746</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2748</v>
      </c>
      <c r="B17" s="64" t="s">
        <v>2749</v>
      </c>
      <c r="C17" s="139" t="s">
        <v>2748</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2750</v>
      </c>
      <c r="B18" s="64" t="s">
        <v>2751</v>
      </c>
      <c r="C18" s="139" t="s">
        <v>2750</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2752</v>
      </c>
      <c r="B19" s="64" t="s">
        <v>2753</v>
      </c>
      <c r="C19" s="139" t="s">
        <v>2752</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2754</v>
      </c>
      <c r="B20" s="64" t="s">
        <v>2755</v>
      </c>
      <c r="C20" s="139" t="s">
        <v>2754</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2756</v>
      </c>
      <c r="B21" s="64" t="s">
        <v>2757</v>
      </c>
      <c r="C21" s="139" t="s">
        <v>2756</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2758</v>
      </c>
      <c r="B22" s="64" t="s">
        <v>2759</v>
      </c>
      <c r="C22" s="139" t="s">
        <v>2758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2760</v>
      </c>
      <c r="B23" s="64" t="s">
        <v>2761</v>
      </c>
      <c r="C23" s="139" t="s">
        <v>2760</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2762</v>
      </c>
      <c r="B24" s="64" t="s">
        <v>2763</v>
      </c>
      <c r="C24" s="139" t="s">
        <v>2762</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2764</v>
      </c>
      <c r="B25" s="64" t="s">
        <v>2765</v>
      </c>
      <c r="C25" s="139" t="s">
        <v>2764</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2766</v>
      </c>
      <c r="B26" s="64" t="s">
        <v>2767</v>
      </c>
      <c r="C26" s="139" t="s">
        <v>2766</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2768</v>
      </c>
      <c r="B27" s="64" t="s">
        <v>2769</v>
      </c>
      <c r="C27" s="139" t="s">
        <v>2768</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2770</v>
      </c>
      <c r="B28" s="64" t="s">
        <v>2771</v>
      </c>
      <c r="C28" s="139" t="s">
        <v>2770</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2772</v>
      </c>
      <c r="B29" s="64" t="s">
        <v>2773</v>
      </c>
      <c r="C29" s="139" t="s">
        <v>2772</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2774</v>
      </c>
      <c r="B30" s="64" t="s">
        <v>2775</v>
      </c>
      <c r="C30" s="139" t="s">
        <v>2774</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2776</v>
      </c>
      <c r="B31" s="64" t="s">
        <v>2777</v>
      </c>
      <c r="C31" s="139" t="s">
        <v>2776</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2778</v>
      </c>
      <c r="B32" s="64" t="s">
        <v>2779</v>
      </c>
      <c r="C32" s="139" t="s">
        <v>2778</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2780</v>
      </c>
      <c r="B33" s="64" t="s">
        <v>2781</v>
      </c>
      <c r="C33" s="139" t="s">
        <v>2780</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2782</v>
      </c>
      <c r="B34" s="64" t="s">
        <v>2783</v>
      </c>
      <c r="C34" s="139" t="s">
        <v>2782</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2784</v>
      </c>
      <c r="B35" s="64" t="s">
        <v>2785</v>
      </c>
      <c r="C35" s="139" t="s">
        <v>2784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2786</v>
      </c>
      <c r="B36" s="64" t="s">
        <v>2787</v>
      </c>
      <c r="C36" s="139" t="s">
        <v>2786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2788</v>
      </c>
      <c r="B37" s="64" t="s">
        <v>2789</v>
      </c>
      <c r="C37" s="139" t="s">
        <v>2788</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2790</v>
      </c>
      <c r="B38" s="64" t="s">
        <v>2791</v>
      </c>
      <c r="C38" s="139" t="s">
        <v>2790</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2792</v>
      </c>
      <c r="B39" s="64" t="s">
        <v>2793</v>
      </c>
      <c r="C39" s="139" t="s">
        <v>2792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2794</v>
      </c>
      <c r="B40" s="64" t="s">
        <v>2795</v>
      </c>
      <c r="C40" s="139" t="s">
        <v>2794</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2796</v>
      </c>
      <c r="B41" s="64" t="s">
        <v>2797</v>
      </c>
      <c r="C41" s="139" t="s">
        <v>2796</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2798</v>
      </c>
      <c r="B42" s="64" t="s">
        <v>2799</v>
      </c>
      <c r="C42" s="139" t="s">
        <v>2798</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2800</v>
      </c>
      <c r="B43" s="64" t="s">
        <v>2801</v>
      </c>
      <c r="C43" s="139" t="s">
        <v>2800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2802</v>
      </c>
      <c r="B44" s="64" t="s">
        <v>2803</v>
      </c>
      <c r="C44" s="139" t="s">
        <v>2802</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2804</v>
      </c>
      <c r="B45" s="64" t="s">
        <v>2805</v>
      </c>
      <c r="C45" s="139" t="s">
        <v>2804</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2806</v>
      </c>
      <c r="B46" s="64" t="s">
        <v>2807</v>
      </c>
      <c r="C46" s="139" t="s">
        <v>2806</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2808</v>
      </c>
      <c r="B47" s="64" t="s">
        <v>2809</v>
      </c>
      <c r="C47" s="139" t="s">
        <v>2808</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2810</v>
      </c>
      <c r="B48" s="64" t="s">
        <v>2811</v>
      </c>
      <c r="C48" s="139" t="s">
        <v>2810</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2812</v>
      </c>
      <c r="B49" s="64" t="s">
        <v>2813</v>
      </c>
      <c r="C49" s="139" t="s">
        <v>2812</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2814</v>
      </c>
      <c r="B50" s="64" t="s">
        <v>2815</v>
      </c>
      <c r="C50" s="139" t="s">
        <v>2814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2816</v>
      </c>
      <c r="B51" s="64" t="s">
        <v>2817</v>
      </c>
      <c r="C51" s="139" t="s">
        <v>2816</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2818</v>
      </c>
      <c r="B52" s="64" t="s">
        <v>2819</v>
      </c>
      <c r="C52" s="139" t="s">
        <v>2818</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2820</v>
      </c>
      <c r="B53" s="64" t="s">
        <v>2821</v>
      </c>
      <c r="C53" s="139" t="s">
        <v>2820</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2822</v>
      </c>
      <c r="B54" s="64" t="s">
        <v>2823</v>
      </c>
      <c r="C54" s="139" t="s">
        <v>2822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2824</v>
      </c>
      <c r="B55" s="64" t="s">
        <v>2825</v>
      </c>
      <c r="C55" s="139" t="s">
        <v>2824</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2826</v>
      </c>
      <c r="B56" s="64" t="s">
        <v>2827</v>
      </c>
      <c r="C56" s="139" t="s">
        <v>2826</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2828</v>
      </c>
      <c r="B57" s="64" t="s">
        <v>2829</v>
      </c>
      <c r="C57" s="139" t="s">
        <v>2828</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2830</v>
      </c>
      <c r="B58" s="64" t="s">
        <v>2831</v>
      </c>
      <c r="C58" s="139" t="s">
        <v>2830</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2832</v>
      </c>
      <c r="B59" s="64" t="s">
        <v>2833</v>
      </c>
      <c r="C59" s="139" t="s">
        <v>2832</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2834</v>
      </c>
      <c r="B60" s="64" t="s">
        <v>2835</v>
      </c>
      <c r="C60" s="139" t="s">
        <v>2834</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2836</v>
      </c>
      <c r="B61" s="64" t="s">
        <v>2837</v>
      </c>
      <c r="C61" s="139" t="s">
        <v>2836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2838</v>
      </c>
      <c r="B62" s="64" t="s">
        <v>2839</v>
      </c>
      <c r="C62" s="139" t="s">
        <v>2838</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2840</v>
      </c>
      <c r="B63" s="64" t="s">
        <v>2841</v>
      </c>
      <c r="C63" s="139" t="s">
        <v>2840</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2842</v>
      </c>
      <c r="B64" s="64" t="s">
        <v>2843</v>
      </c>
      <c r="C64" s="139" t="s">
        <v>2842</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2844</v>
      </c>
      <c r="B65" s="64" t="s">
        <v>2845</v>
      </c>
      <c r="C65" s="139" t="s">
        <v>2844</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2846</v>
      </c>
      <c r="B66" s="64" t="s">
        <v>2847</v>
      </c>
      <c r="C66" s="139" t="s">
        <v>2846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2848</v>
      </c>
      <c r="B67" s="64" t="s">
        <v>2849</v>
      </c>
      <c r="C67" s="139" t="s">
        <v>2848</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2850</v>
      </c>
      <c r="B68" s="64" t="s">
        <v>2851</v>
      </c>
      <c r="C68" s="139" t="s">
        <v>2850</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2852</v>
      </c>
      <c r="B69" s="64" t="s">
        <v>2853</v>
      </c>
      <c r="C69" s="139" t="s">
        <v>2852</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2854</v>
      </c>
      <c r="B70" s="64" t="s">
        <v>2855</v>
      </c>
      <c r="C70" s="139" t="s">
        <v>2854</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2856</v>
      </c>
      <c r="B71" s="64" t="s">
        <v>2857</v>
      </c>
      <c r="C71" s="139" t="s">
        <v>2856</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2858</v>
      </c>
      <c r="B72" s="64" t="s">
        <v>2859</v>
      </c>
      <c r="C72" s="139" t="s">
        <v>2858</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2860</v>
      </c>
      <c r="B73" s="64" t="s">
        <v>2861</v>
      </c>
      <c r="C73" s="139" t="s">
        <v>2860</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2862</v>
      </c>
      <c r="B74" s="64" t="s">
        <v>2863</v>
      </c>
      <c r="C74" s="139" t="s">
        <v>2862</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2864</v>
      </c>
      <c r="B75" s="64" t="s">
        <v>2865</v>
      </c>
      <c r="C75" s="139" t="s">
        <v>2864</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2866</v>
      </c>
      <c r="B76" s="64" t="s">
        <v>2867</v>
      </c>
      <c r="C76" s="139" t="s">
        <v>2866</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2868</v>
      </c>
      <c r="B77" s="64" t="s">
        <v>2869</v>
      </c>
      <c r="C77" s="139" t="s">
        <v>2868</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2870</v>
      </c>
      <c r="B78" s="64" t="s">
        <v>2871</v>
      </c>
      <c r="C78" s="139" t="s">
        <v>2870</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2872</v>
      </c>
      <c r="B79" s="64" t="s">
        <v>2873</v>
      </c>
      <c r="C79" s="139" t="s">
        <v>2872</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2874</v>
      </c>
      <c r="B80" s="64" t="s">
        <v>2875</v>
      </c>
      <c r="C80" s="139" t="s">
        <v>2874</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2876</v>
      </c>
      <c r="B81" s="64" t="s">
        <v>2877</v>
      </c>
      <c r="C81" s="139" t="s">
        <v>2876</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2878</v>
      </c>
      <c r="B82" s="64" t="s">
        <v>2879</v>
      </c>
      <c r="C82" s="139" t="s">
        <v>2878</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2880</v>
      </c>
      <c r="B83" s="64" t="s">
        <v>2881</v>
      </c>
      <c r="C83" s="139" t="s">
        <v>2880</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2882</v>
      </c>
      <c r="B84" s="64" t="s">
        <v>2883</v>
      </c>
      <c r="C84" s="139" t="s">
        <v>2882</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2884</v>
      </c>
      <c r="B85" s="64" t="s">
        <v>2885</v>
      </c>
      <c r="C85" s="139" t="s">
        <v>2884</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2886</v>
      </c>
      <c r="B86" s="64" t="s">
        <v>2887</v>
      </c>
      <c r="C86" s="139" t="s">
        <v>2886</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2888</v>
      </c>
      <c r="B87" s="64" t="s">
        <v>2889</v>
      </c>
      <c r="C87" s="139" t="s">
        <v>2888</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2890</v>
      </c>
      <c r="B88" s="64" t="s">
        <v>2891</v>
      </c>
      <c r="C88" s="139" t="s">
        <v>2890</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2892</v>
      </c>
      <c r="B89" s="64" t="s">
        <v>2893</v>
      </c>
      <c r="C89" s="139" t="s">
        <v>2892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2894</v>
      </c>
      <c r="B90" s="64" t="s">
        <v>2895</v>
      </c>
      <c r="C90" s="139" t="s">
        <v>2894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2896</v>
      </c>
      <c r="B91" s="64" t="s">
        <v>1607</v>
      </c>
      <c r="C91" s="139" t="s">
        <v>2896</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2897</v>
      </c>
      <c r="B92" s="64" t="s">
        <v>2898</v>
      </c>
      <c r="C92" s="139" t="s">
        <v>2897</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2899</v>
      </c>
      <c r="B93" s="64" t="s">
        <v>2900</v>
      </c>
      <c r="C93" s="139" t="s">
        <v>2899</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2901</v>
      </c>
      <c r="B94" s="64" t="s">
        <v>2902</v>
      </c>
      <c r="C94" s="139" t="s">
        <v>2901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2903</v>
      </c>
      <c r="B95" s="64" t="s">
        <v>2904</v>
      </c>
      <c r="C95" s="139" t="s">
        <v>2903</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2905</v>
      </c>
      <c r="B96" s="64" t="s">
        <v>2906</v>
      </c>
      <c r="C96" s="139" t="s">
        <v>2905</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2907</v>
      </c>
      <c r="B97" s="64" t="s">
        <v>2908</v>
      </c>
      <c r="C97" s="139" t="s">
        <v>2907</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2909</v>
      </c>
      <c r="B98" s="64" t="s">
        <v>2910</v>
      </c>
      <c r="C98" s="139" t="s">
        <v>2909</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2911</v>
      </c>
      <c r="B99" s="64" t="s">
        <v>2912</v>
      </c>
      <c r="C99" s="139" t="s">
        <v>2911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2913</v>
      </c>
      <c r="B100" s="64" t="s">
        <v>2914</v>
      </c>
      <c r="C100" s="139" t="s">
        <v>2913</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2915</v>
      </c>
      <c r="B101" s="64" t="s">
        <v>2916</v>
      </c>
      <c r="C101" s="139" t="s">
        <v>2915</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2917</v>
      </c>
      <c r="B102" s="64" t="s">
        <v>2918</v>
      </c>
      <c r="C102" s="139" t="s">
        <v>2917</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2919</v>
      </c>
      <c r="B103" s="64" t="s">
        <v>2920</v>
      </c>
      <c r="C103" s="139" t="s">
        <v>2919</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2921</v>
      </c>
      <c r="B104" s="64" t="s">
        <v>2922</v>
      </c>
      <c r="C104" s="139" t="s">
        <v>2921</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2923</v>
      </c>
      <c r="B105" s="64" t="s">
        <v>2924</v>
      </c>
      <c r="C105" s="139" t="s">
        <v>2923</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2925</v>
      </c>
      <c r="B106" s="64" t="s">
        <v>2926</v>
      </c>
      <c r="C106" s="139" t="s">
        <v>2925</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2927</v>
      </c>
      <c r="B107" s="64" t="s">
        <v>2928</v>
      </c>
      <c r="C107" s="139" t="s">
        <v>2927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2929</v>
      </c>
      <c r="B108" s="64" t="s">
        <v>2930</v>
      </c>
      <c r="C108" s="139" t="s">
        <v>2929</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2931</v>
      </c>
      <c r="B109" s="64" t="s">
        <v>2932</v>
      </c>
      <c r="C109" s="139" t="s">
        <v>2931</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2933</v>
      </c>
      <c r="B110" s="64" t="s">
        <v>2934</v>
      </c>
      <c r="C110" s="139" t="s">
        <v>2933</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2935</v>
      </c>
      <c r="B111" s="64" t="s">
        <v>2936</v>
      </c>
      <c r="C111" s="139" t="s">
        <v>2935</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2937</v>
      </c>
      <c r="B112" s="64" t="s">
        <v>2938</v>
      </c>
      <c r="C112" s="139" t="s">
        <v>2937</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2939</v>
      </c>
      <c r="B113" s="64" t="s">
        <v>2940</v>
      </c>
      <c r="C113" s="139" t="s">
        <v>2939</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2941</v>
      </c>
      <c r="B114" s="64" t="s">
        <v>2942</v>
      </c>
      <c r="C114" s="139" t="s">
        <v>2941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2943</v>
      </c>
      <c r="B115" s="64" t="s">
        <v>2944</v>
      </c>
      <c r="C115" s="139" t="s">
        <v>2943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2945</v>
      </c>
      <c r="B116" s="64" t="s">
        <v>2946</v>
      </c>
      <c r="C116" s="139" t="s">
        <v>2945</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2947</v>
      </c>
      <c r="B117" s="64" t="s">
        <v>2948</v>
      </c>
      <c r="C117" s="139" t="s">
        <v>2947</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2949</v>
      </c>
      <c r="B118" s="64" t="s">
        <v>2950</v>
      </c>
      <c r="C118" s="139" t="s">
        <v>2949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2951</v>
      </c>
      <c r="B119" s="64" t="s">
        <v>2952</v>
      </c>
      <c r="C119" s="139" t="s">
        <v>2951</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2953</v>
      </c>
      <c r="B120" s="64" t="s">
        <v>2954</v>
      </c>
      <c r="C120" s="139" t="s">
        <v>2953</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2955</v>
      </c>
      <c r="B121" s="64" t="s">
        <v>2956</v>
      </c>
      <c r="C121" s="139" t="s">
        <v>2955</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2957</v>
      </c>
      <c r="B122" s="64" t="s">
        <v>2958</v>
      </c>
      <c r="C122" s="139" t="s">
        <v>2957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2959</v>
      </c>
      <c r="B123" s="64" t="s">
        <v>2960</v>
      </c>
      <c r="C123" s="139" t="s">
        <v>2959</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2961</v>
      </c>
      <c r="B124" s="64" t="s">
        <v>2962</v>
      </c>
      <c r="C124" s="139" t="s">
        <v>2961</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2963</v>
      </c>
      <c r="B125" s="64" t="s">
        <v>2964</v>
      </c>
      <c r="C125" s="139" t="s">
        <v>2963</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2965</v>
      </c>
      <c r="B126" s="64" t="s">
        <v>2966</v>
      </c>
      <c r="C126" s="139" t="s">
        <v>2965</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2967</v>
      </c>
      <c r="B127" s="64" t="s">
        <v>2968</v>
      </c>
      <c r="C127" s="139" t="s">
        <v>2967</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2969</v>
      </c>
      <c r="B128" s="64" t="s">
        <v>2970</v>
      </c>
      <c r="C128" s="139" t="s">
        <v>2969</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2971</v>
      </c>
      <c r="B129" s="64" t="s">
        <v>2972</v>
      </c>
      <c r="C129" s="139" t="s">
        <v>2971</v>
      </c>
      <c r="D129" s="60">
        <f t="shared" ref="D129:E129" si="26">D130+D133+SUM(D134:D140)</f>
        <v>2940294.14</v>
      </c>
      <c r="E129" s="60">
        <f t="shared" si="26"/>
        <v>3488003.87</v>
      </c>
      <c r="F129" s="45">
        <f t="shared" si="1"/>
        <v>118.62771899412756</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2973</v>
      </c>
      <c r="B130" s="64" t="s">
        <v>2974</v>
      </c>
      <c r="C130" s="139" t="s">
        <v>2973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2975</v>
      </c>
      <c r="B131" s="64" t="s">
        <v>2976</v>
      </c>
      <c r="C131" s="139" t="s">
        <v>2975</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2977</v>
      </c>
      <c r="B132" s="64" t="s">
        <v>2978</v>
      </c>
      <c r="C132" s="139" t="s">
        <v>2977</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2979</v>
      </c>
      <c r="B133" s="64" t="s">
        <v>2980</v>
      </c>
      <c r="C133" s="139" t="s">
        <v>2979</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2981</v>
      </c>
      <c r="B134" s="64" t="s">
        <v>2982</v>
      </c>
      <c r="C134" s="139" t="s">
        <v>2981</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2983</v>
      </c>
      <c r="B135" s="64" t="s">
        <v>2984</v>
      </c>
      <c r="C135" s="139" t="s">
        <v>2983</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2985</v>
      </c>
      <c r="B136" s="64" t="s">
        <v>2986</v>
      </c>
      <c r="C136" s="139" t="s">
        <v>2985</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2987</v>
      </c>
      <c r="B137" s="64" t="s">
        <v>1634</v>
      </c>
      <c r="C137" s="139" t="s">
        <v>2987</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2988</v>
      </c>
      <c r="B138" s="183" t="s">
        <v>2989</v>
      </c>
      <c r="C138" s="139" t="s">
        <v>2988</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2990</v>
      </c>
      <c r="B139" s="64" t="s">
        <v>2991</v>
      </c>
      <c r="C139" s="139" t="s">
        <v>2990</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2992</v>
      </c>
      <c r="B140" s="64" t="s">
        <v>2993</v>
      </c>
      <c r="C140" s="139" t="s">
        <v>2992</v>
      </c>
      <c r="D140" s="194">
        <v>2940294.14</v>
      </c>
      <c r="E140" s="194">
        <v>3488003.87</v>
      </c>
      <c r="F140" s="45">
        <f t="shared" si="1"/>
        <v>118.62771899412756</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2994</v>
      </c>
      <c r="C141" s="256" t="s">
        <v>2995</v>
      </c>
      <c r="D141" s="81">
        <f t="shared" ref="D141:E141" si="28">D5+D22+D28+D35+D75+D82+D89+D107+D114+D129</f>
        <v>2940294.14</v>
      </c>
      <c r="E141" s="81">
        <f t="shared" si="28"/>
        <v>3488003.87</v>
      </c>
      <c r="F141" s="61">
        <f t="shared" si="1"/>
        <v>118.62771899412756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2653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2002</v>
      </c>
      <c r="E3" s="306" t="s">
        <v>2003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2654</v>
      </c>
      <c r="B5" s="84" t="s">
        <v>2655</v>
      </c>
      <c r="C5" s="254" t="s">
        <v>2654</v>
      </c>
      <c r="D5" s="58">
        <f t="shared" ref="D5:E5" si="0">D6+D22</f>
        <v>0</v>
      </c>
      <c r="E5" s="82">
        <f t="shared" si="0"/>
        <v>60238.46</v>
      </c>
      <c r="F5" s="31"/>
      <c r="G5" s="31"/>
      <c r="H5" s="31"/>
      <c r="I5" s="31"/>
      <c r="J5" s="31"/>
      <c r="K5" s="31"/>
      <c r="L5" s="31"/>
      <c r="M5" s="31"/>
      <c r="N5" s="31"/>
      <c r="O5" s="31"/>
      <c r="P5" s="31"/>
      <c r="Q5" s="31"/>
      <c r="R5" s="31"/>
      <c r="S5" s="31"/>
      <c r="T5" s="31"/>
      <c r="U5" s="31"/>
    </row>
    <row r="6" spans="1:24" ht="13.5" customHeight="1" x14ac:dyDescent="0.2">
      <c r="A6" s="161" t="s">
        <v>2656</v>
      </c>
      <c r="B6" s="85" t="s">
        <v>2657</v>
      </c>
      <c r="C6" s="134" t="s">
        <v>2656</v>
      </c>
      <c r="D6" s="60">
        <f t="shared" ref="D6:E6" si="1">D7+D14</f>
        <v>0</v>
      </c>
      <c r="E6" s="83">
        <f t="shared" si="1"/>
        <v>60238.46</v>
      </c>
      <c r="F6" s="31"/>
      <c r="G6" s="31"/>
      <c r="H6" s="31"/>
      <c r="I6" s="31"/>
      <c r="J6" s="31"/>
      <c r="K6" s="31"/>
      <c r="L6" s="31"/>
      <c r="M6" s="31"/>
      <c r="N6" s="31"/>
      <c r="O6" s="31"/>
      <c r="P6" s="31"/>
      <c r="Q6" s="31"/>
      <c r="R6" s="31"/>
      <c r="S6" s="31"/>
      <c r="T6" s="31"/>
      <c r="U6" s="31"/>
    </row>
    <row r="7" spans="1:24" ht="12.75" x14ac:dyDescent="0.2">
      <c r="A7" s="161" t="s">
        <v>581</v>
      </c>
      <c r="B7" s="85" t="s">
        <v>2658</v>
      </c>
      <c r="C7" s="134" t="s">
        <v>2659</v>
      </c>
      <c r="D7" s="60">
        <f t="shared" ref="D7:E7" si="2">SUM(D8:D13)</f>
        <v>0</v>
      </c>
      <c r="E7" s="83">
        <f t="shared" si="2"/>
        <v>60238.46</v>
      </c>
      <c r="F7" s="31"/>
      <c r="G7" s="31"/>
      <c r="H7" s="31"/>
      <c r="I7" s="31"/>
      <c r="J7" s="31"/>
      <c r="K7" s="31"/>
      <c r="L7" s="31"/>
      <c r="M7" s="31"/>
      <c r="N7" s="31"/>
      <c r="O7" s="31"/>
      <c r="P7" s="31"/>
      <c r="Q7" s="31"/>
      <c r="R7" s="31"/>
      <c r="S7" s="31"/>
      <c r="T7" s="31"/>
      <c r="U7" s="31"/>
    </row>
    <row r="8" spans="1:24" ht="13.5" customHeight="1" x14ac:dyDescent="0.2">
      <c r="A8" s="161" t="s">
        <v>581</v>
      </c>
      <c r="B8" s="85" t="s">
        <v>2660</v>
      </c>
      <c r="C8" s="134" t="s">
        <v>2661</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2662</v>
      </c>
      <c r="C9" s="134" t="s">
        <v>2663</v>
      </c>
      <c r="D9" s="194"/>
      <c r="E9" s="195">
        <v>60238.46</v>
      </c>
      <c r="F9" s="31"/>
      <c r="G9" s="31"/>
      <c r="H9" s="31"/>
      <c r="I9" s="31"/>
      <c r="J9" s="31"/>
      <c r="K9" s="31"/>
      <c r="L9" s="31"/>
      <c r="M9" s="31"/>
      <c r="N9" s="31"/>
      <c r="O9" s="31"/>
      <c r="P9" s="31"/>
      <c r="Q9" s="31"/>
      <c r="R9" s="31"/>
      <c r="S9" s="31"/>
      <c r="T9" s="31"/>
      <c r="U9" s="31"/>
    </row>
    <row r="10" spans="1:24" ht="13.5" customHeight="1" x14ac:dyDescent="0.2">
      <c r="A10" s="161" t="s">
        <v>581</v>
      </c>
      <c r="B10" s="85" t="s">
        <v>2664</v>
      </c>
      <c r="C10" s="134" t="s">
        <v>2665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2666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2667</v>
      </c>
      <c r="C12" s="134" t="s">
        <v>2668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2669</v>
      </c>
      <c r="C13" s="134" t="s">
        <v>2670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2671</v>
      </c>
      <c r="C14" s="134" t="s">
        <v>2672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2673</v>
      </c>
      <c r="C15" s="134" t="s">
        <v>2674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2675</v>
      </c>
      <c r="C16" s="134" t="s">
        <v>2676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2677</v>
      </c>
      <c r="C17" s="134" t="s">
        <v>2678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2679</v>
      </c>
      <c r="C18" s="134" t="s">
        <v>2680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2681</v>
      </c>
      <c r="C19" s="134" t="s">
        <v>2682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2683</v>
      </c>
      <c r="C20" s="134" t="s">
        <v>2684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2685</v>
      </c>
      <c r="C21" s="134" t="s">
        <v>2686</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2687</v>
      </c>
      <c r="B22" s="85" t="s">
        <v>2688</v>
      </c>
      <c r="C22" s="134" t="s">
        <v>2687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2689</v>
      </c>
      <c r="C23" s="134" t="s">
        <v>2690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2660</v>
      </c>
      <c r="C24" s="134" t="s">
        <v>2691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2662</v>
      </c>
      <c r="C25" s="134" t="s">
        <v>2692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2664</v>
      </c>
      <c r="C26" s="134" t="s">
        <v>2693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2694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2667</v>
      </c>
      <c r="C28" s="134" t="s">
        <v>2695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2669</v>
      </c>
      <c r="C29" s="134" t="s">
        <v>2696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2697</v>
      </c>
      <c r="C30" s="134" t="s">
        <v>2698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2673</v>
      </c>
      <c r="C31" s="134" t="s">
        <v>2699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2675</v>
      </c>
      <c r="C32" s="134" t="s">
        <v>2700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2677</v>
      </c>
      <c r="C33" s="134" t="s">
        <v>2701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2679</v>
      </c>
      <c r="C34" s="134" t="s">
        <v>2702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2681</v>
      </c>
      <c r="C35" s="134" t="s">
        <v>2703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2683</v>
      </c>
      <c r="C36" s="134" t="s">
        <v>2704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2685</v>
      </c>
      <c r="C37" s="134" t="s">
        <v>2705</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2706</v>
      </c>
      <c r="B38" s="85" t="s">
        <v>2707</v>
      </c>
      <c r="C38" s="134" t="s">
        <v>2706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2708</v>
      </c>
      <c r="B39" s="85" t="s">
        <v>2709</v>
      </c>
      <c r="C39" s="134" t="s">
        <v>2708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2647</v>
      </c>
      <c r="C40" s="134" t="s">
        <v>2710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2521</v>
      </c>
      <c r="C41" s="134" t="s">
        <v>2711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2712</v>
      </c>
      <c r="C42" s="134" t="s">
        <v>2713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2714</v>
      </c>
      <c r="C43" s="134" t="s">
        <v>2715</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2716</v>
      </c>
      <c r="B44" s="85" t="s">
        <v>2717</v>
      </c>
      <c r="C44" s="134" t="s">
        <v>2716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2647</v>
      </c>
      <c r="C45" s="134" t="s">
        <v>2718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2521</v>
      </c>
      <c r="C46" s="134" t="s">
        <v>2719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2712</v>
      </c>
      <c r="C47" s="134" t="s">
        <v>2720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2714</v>
      </c>
      <c r="C48" s="255" t="s">
        <v>2721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3" zoomScaleNormal="100" workbookViewId="0">
      <selection activeCell="D98" sqref="D9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2130</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2486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2487</v>
      </c>
      <c r="C5" s="138" t="s">
        <v>2488</v>
      </c>
      <c r="D5" s="198">
        <v>600286.65</v>
      </c>
      <c r="E5" s="31"/>
      <c r="F5" s="31"/>
      <c r="G5" s="31"/>
      <c r="H5" s="31"/>
      <c r="I5" s="31"/>
      <c r="J5" s="31"/>
      <c r="K5" s="31"/>
      <c r="L5" s="31"/>
      <c r="M5" s="31"/>
      <c r="N5" s="31"/>
      <c r="O5" s="31"/>
      <c r="P5" s="31"/>
      <c r="Q5" s="31"/>
      <c r="R5" s="31"/>
      <c r="S5" s="31"/>
      <c r="T5" s="31"/>
      <c r="U5" s="31"/>
    </row>
    <row r="6" spans="1:24" ht="24" x14ac:dyDescent="0.2">
      <c r="A6" s="88"/>
      <c r="B6" s="134" t="s">
        <v>2489</v>
      </c>
      <c r="C6" s="139" t="s">
        <v>2490</v>
      </c>
      <c r="D6" s="34">
        <f>D7+D8+D17+D18+D24</f>
        <v>3555533.5800000005</v>
      </c>
      <c r="E6" s="232"/>
      <c r="F6" s="31"/>
      <c r="G6" s="31"/>
      <c r="H6" s="31"/>
      <c r="I6" s="31"/>
      <c r="J6" s="31"/>
      <c r="K6" s="31"/>
      <c r="L6" s="31"/>
      <c r="M6" s="31"/>
      <c r="N6" s="31"/>
      <c r="O6" s="31"/>
      <c r="P6" s="31"/>
      <c r="Q6" s="31"/>
      <c r="R6" s="31"/>
      <c r="S6" s="31"/>
      <c r="T6" s="31"/>
      <c r="U6" s="31"/>
    </row>
    <row r="7" spans="1:24" ht="12.75" customHeight="1" x14ac:dyDescent="0.2">
      <c r="A7" s="88"/>
      <c r="B7" s="89" t="s">
        <v>2491</v>
      </c>
      <c r="C7" s="139" t="s">
        <v>2492</v>
      </c>
      <c r="D7" s="199"/>
      <c r="E7" s="31"/>
      <c r="F7" s="31"/>
      <c r="G7" s="31"/>
      <c r="H7" s="31"/>
      <c r="I7" s="31"/>
      <c r="J7" s="31"/>
      <c r="K7" s="31"/>
      <c r="L7" s="31"/>
      <c r="M7" s="31"/>
      <c r="N7" s="31"/>
      <c r="O7" s="31"/>
      <c r="P7" s="31"/>
      <c r="Q7" s="31"/>
      <c r="R7" s="31"/>
      <c r="S7" s="31"/>
      <c r="T7" s="31"/>
      <c r="U7" s="31"/>
    </row>
    <row r="8" spans="1:24" ht="12.75" customHeight="1" x14ac:dyDescent="0.2">
      <c r="A8" s="88" t="s">
        <v>2493</v>
      </c>
      <c r="B8" s="89" t="s">
        <v>2494</v>
      </c>
      <c r="C8" s="139" t="s">
        <v>2495</v>
      </c>
      <c r="D8" s="34">
        <f>SUM(D9:D16)</f>
        <v>3379585.9500000007</v>
      </c>
      <c r="E8" s="31"/>
      <c r="F8" s="31"/>
      <c r="G8" s="31"/>
      <c r="H8" s="31"/>
      <c r="I8" s="31"/>
      <c r="J8" s="31"/>
      <c r="K8" s="31"/>
      <c r="L8" s="31"/>
      <c r="M8" s="31"/>
      <c r="N8" s="31"/>
      <c r="O8" s="31"/>
      <c r="P8" s="31"/>
      <c r="Q8" s="31"/>
      <c r="R8" s="31"/>
      <c r="S8" s="31"/>
      <c r="T8" s="31"/>
      <c r="U8" s="31"/>
    </row>
    <row r="9" spans="1:24" ht="12.75" customHeight="1" x14ac:dyDescent="0.2">
      <c r="A9" s="63" t="s">
        <v>2496</v>
      </c>
      <c r="B9" s="64" t="s">
        <v>2497</v>
      </c>
      <c r="C9" s="139" t="s">
        <v>2498</v>
      </c>
      <c r="D9" s="199">
        <v>2509274.9900000002</v>
      </c>
      <c r="E9" s="31"/>
      <c r="F9" s="31"/>
      <c r="G9" s="31"/>
      <c r="H9" s="31"/>
      <c r="I9" s="31"/>
      <c r="J9" s="31"/>
      <c r="K9" s="31"/>
      <c r="L9" s="31"/>
      <c r="M9" s="31"/>
      <c r="N9" s="31"/>
      <c r="O9" s="31"/>
      <c r="P9" s="31"/>
      <c r="Q9" s="31"/>
      <c r="R9" s="31"/>
      <c r="S9" s="31"/>
      <c r="T9" s="31"/>
      <c r="U9" s="31"/>
    </row>
    <row r="10" spans="1:24" ht="12.75" customHeight="1" x14ac:dyDescent="0.2">
      <c r="A10" s="63" t="s">
        <v>2499</v>
      </c>
      <c r="B10" s="64" t="s">
        <v>2500</v>
      </c>
      <c r="C10" s="139" t="s">
        <v>2501</v>
      </c>
      <c r="D10" s="199">
        <v>832334.24</v>
      </c>
      <c r="E10" s="31"/>
      <c r="F10" s="31"/>
      <c r="G10" s="31"/>
      <c r="H10" s="31"/>
      <c r="I10" s="31"/>
      <c r="J10" s="31"/>
      <c r="K10" s="31"/>
      <c r="L10" s="31"/>
      <c r="M10" s="31"/>
      <c r="N10" s="31"/>
      <c r="O10" s="31"/>
      <c r="P10" s="31"/>
      <c r="Q10" s="31"/>
      <c r="R10" s="31"/>
      <c r="S10" s="31"/>
      <c r="T10" s="31"/>
      <c r="U10" s="31"/>
    </row>
    <row r="11" spans="1:24" ht="12.75" customHeight="1" x14ac:dyDescent="0.2">
      <c r="A11" s="63" t="s">
        <v>2502</v>
      </c>
      <c r="B11" s="64" t="s">
        <v>2503</v>
      </c>
      <c r="C11" s="139" t="s">
        <v>2504</v>
      </c>
      <c r="D11" s="199">
        <v>27020.48</v>
      </c>
      <c r="E11" s="31"/>
      <c r="F11" s="31"/>
      <c r="G11" s="31"/>
      <c r="H11" s="31"/>
      <c r="I11" s="31"/>
      <c r="J11" s="31"/>
      <c r="K11" s="31"/>
      <c r="L11" s="31"/>
      <c r="M11" s="31"/>
      <c r="N11" s="31"/>
      <c r="O11" s="31"/>
      <c r="P11" s="31"/>
      <c r="Q11" s="31"/>
      <c r="R11" s="31"/>
      <c r="S11" s="31"/>
      <c r="T11" s="31"/>
      <c r="U11" s="31"/>
    </row>
    <row r="12" spans="1:24" ht="12.75" customHeight="1" x14ac:dyDescent="0.2">
      <c r="A12" s="63" t="s">
        <v>2505</v>
      </c>
      <c r="B12" s="64" t="s">
        <v>2506</v>
      </c>
      <c r="C12" s="139" t="s">
        <v>2507</v>
      </c>
      <c r="D12" s="199"/>
      <c r="E12" s="31"/>
      <c r="F12" s="31"/>
      <c r="G12" s="31"/>
      <c r="H12" s="31"/>
      <c r="I12" s="31"/>
      <c r="J12" s="31"/>
      <c r="K12" s="31"/>
      <c r="L12" s="31"/>
      <c r="M12" s="31"/>
      <c r="N12" s="31"/>
      <c r="O12" s="31"/>
      <c r="P12" s="31"/>
      <c r="Q12" s="31"/>
      <c r="R12" s="31"/>
      <c r="S12" s="31"/>
      <c r="T12" s="31"/>
      <c r="U12" s="31"/>
    </row>
    <row r="13" spans="1:24" ht="12.75" x14ac:dyDescent="0.2">
      <c r="A13" s="70" t="s">
        <v>2508</v>
      </c>
      <c r="B13" s="65" t="s">
        <v>2509</v>
      </c>
      <c r="C13" s="139" t="s">
        <v>2510</v>
      </c>
      <c r="D13" s="199">
        <v>2789.52</v>
      </c>
      <c r="E13" s="232"/>
      <c r="F13" s="31"/>
      <c r="G13" s="31"/>
      <c r="H13" s="31"/>
      <c r="I13" s="31"/>
      <c r="J13" s="31"/>
      <c r="K13" s="31"/>
      <c r="L13" s="31"/>
      <c r="M13" s="31"/>
      <c r="N13" s="31"/>
      <c r="O13" s="31"/>
      <c r="P13" s="31"/>
      <c r="Q13" s="31"/>
      <c r="R13" s="31"/>
      <c r="S13" s="31"/>
      <c r="T13" s="31"/>
      <c r="U13" s="31"/>
    </row>
    <row r="14" spans="1:24" ht="12.75" customHeight="1" x14ac:dyDescent="0.2">
      <c r="A14" s="70" t="s">
        <v>2511</v>
      </c>
      <c r="B14" s="65" t="s">
        <v>2512</v>
      </c>
      <c r="C14" s="139" t="s">
        <v>2513</v>
      </c>
      <c r="D14" s="199">
        <v>8166.72</v>
      </c>
      <c r="E14" s="31"/>
      <c r="F14" s="31"/>
      <c r="G14" s="31"/>
      <c r="H14" s="31"/>
      <c r="I14" s="31"/>
      <c r="J14" s="31"/>
      <c r="K14" s="31"/>
      <c r="L14" s="31"/>
      <c r="M14" s="31"/>
      <c r="N14" s="31"/>
      <c r="O14" s="31"/>
      <c r="P14" s="31"/>
      <c r="Q14" s="31"/>
      <c r="R14" s="31"/>
      <c r="S14" s="31"/>
      <c r="T14" s="31"/>
      <c r="U14" s="31"/>
    </row>
    <row r="15" spans="1:24" ht="12.75" customHeight="1" x14ac:dyDescent="0.2">
      <c r="A15" s="70" t="s">
        <v>2514</v>
      </c>
      <c r="B15" s="65" t="s">
        <v>2515</v>
      </c>
      <c r="C15" s="139" t="s">
        <v>2516</v>
      </c>
      <c r="D15" s="199"/>
      <c r="E15" s="232"/>
      <c r="F15" s="31"/>
      <c r="G15" s="31"/>
      <c r="H15" s="31"/>
      <c r="I15" s="31"/>
      <c r="J15" s="31"/>
      <c r="K15" s="31"/>
      <c r="L15" s="31"/>
      <c r="M15" s="31"/>
      <c r="N15" s="31"/>
      <c r="O15" s="31"/>
      <c r="P15" s="31"/>
      <c r="Q15" s="31"/>
      <c r="R15" s="31"/>
      <c r="S15" s="31"/>
      <c r="T15" s="31"/>
      <c r="U15" s="31"/>
    </row>
    <row r="16" spans="1:24" ht="12.75" customHeight="1" x14ac:dyDescent="0.2">
      <c r="A16" s="70" t="s">
        <v>2517</v>
      </c>
      <c r="B16" s="65" t="s">
        <v>2518</v>
      </c>
      <c r="C16" s="139" t="s">
        <v>2519</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2520</v>
      </c>
      <c r="B17" s="134" t="s">
        <v>2521</v>
      </c>
      <c r="C17" s="139" t="s">
        <v>2522</v>
      </c>
      <c r="D17" s="199">
        <v>175947.63</v>
      </c>
      <c r="E17" s="31"/>
      <c r="F17" s="31"/>
      <c r="G17" s="31"/>
      <c r="H17" s="31"/>
      <c r="I17" s="31"/>
      <c r="J17" s="31"/>
      <c r="K17" s="31"/>
      <c r="L17" s="31"/>
      <c r="M17" s="31"/>
      <c r="N17" s="31"/>
      <c r="O17" s="31"/>
      <c r="P17" s="31"/>
      <c r="Q17" s="31"/>
      <c r="R17" s="31"/>
      <c r="S17" s="31"/>
      <c r="T17" s="31"/>
      <c r="U17" s="31"/>
    </row>
    <row r="18" spans="1:21" ht="36" x14ac:dyDescent="0.2">
      <c r="A18" s="88" t="s">
        <v>2523</v>
      </c>
      <c r="B18" s="89" t="s">
        <v>2524</v>
      </c>
      <c r="C18" s="139" t="s">
        <v>2525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2526</v>
      </c>
      <c r="C19" s="139" t="s">
        <v>2527</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2528</v>
      </c>
      <c r="B20" s="64" t="s">
        <v>2529</v>
      </c>
      <c r="C20" s="139" t="s">
        <v>2530</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2531</v>
      </c>
      <c r="B21" s="64" t="s">
        <v>2532</v>
      </c>
      <c r="C21" s="139" t="s">
        <v>2533</v>
      </c>
      <c r="D21" s="199"/>
      <c r="E21" s="31"/>
      <c r="F21" s="31"/>
      <c r="G21" s="31"/>
      <c r="H21" s="31"/>
      <c r="I21" s="31"/>
      <c r="J21" s="31"/>
      <c r="K21" s="31"/>
      <c r="L21" s="31"/>
      <c r="M21" s="31"/>
      <c r="N21" s="31"/>
      <c r="O21" s="31"/>
      <c r="P21" s="31"/>
      <c r="Q21" s="31"/>
      <c r="R21" s="31"/>
      <c r="S21" s="31"/>
      <c r="T21" s="31"/>
      <c r="U21" s="31"/>
    </row>
    <row r="22" spans="1:21" ht="24" x14ac:dyDescent="0.2">
      <c r="A22" s="63" t="s">
        <v>2534</v>
      </c>
      <c r="B22" s="64" t="s">
        <v>2535</v>
      </c>
      <c r="C22" s="139" t="s">
        <v>2536</v>
      </c>
      <c r="D22" s="199"/>
      <c r="E22" s="31"/>
      <c r="F22" s="31"/>
      <c r="G22" s="31"/>
      <c r="H22" s="31"/>
      <c r="I22" s="31"/>
      <c r="J22" s="31"/>
      <c r="K22" s="31"/>
      <c r="L22" s="31"/>
      <c r="M22" s="31"/>
      <c r="N22" s="31"/>
      <c r="O22" s="31"/>
      <c r="P22" s="31"/>
      <c r="Q22" s="31"/>
      <c r="R22" s="31"/>
      <c r="S22" s="31"/>
      <c r="T22" s="31"/>
      <c r="U22" s="31"/>
    </row>
    <row r="23" spans="1:21" ht="24" x14ac:dyDescent="0.2">
      <c r="A23" s="63" t="s">
        <v>2537</v>
      </c>
      <c r="B23" s="64" t="s">
        <v>2538</v>
      </c>
      <c r="C23" s="139" t="s">
        <v>2539</v>
      </c>
      <c r="D23" s="199"/>
      <c r="E23" s="31"/>
      <c r="F23" s="31"/>
      <c r="G23" s="31"/>
      <c r="H23" s="31"/>
      <c r="I23" s="31"/>
      <c r="J23" s="31"/>
      <c r="K23" s="31"/>
      <c r="L23" s="31"/>
      <c r="M23" s="31"/>
      <c r="N23" s="31"/>
      <c r="O23" s="31"/>
      <c r="P23" s="31"/>
      <c r="Q23" s="31"/>
      <c r="R23" s="31"/>
      <c r="S23" s="31"/>
      <c r="T23" s="31"/>
      <c r="U23" s="31"/>
    </row>
    <row r="24" spans="1:21" ht="24" x14ac:dyDescent="0.2">
      <c r="A24" s="294" t="s">
        <v>2540</v>
      </c>
      <c r="B24" s="134" t="s">
        <v>2541</v>
      </c>
      <c r="C24" s="134" t="s">
        <v>2542</v>
      </c>
      <c r="D24" s="283"/>
      <c r="E24" s="232"/>
      <c r="F24" s="31"/>
      <c r="G24" s="31"/>
      <c r="H24" s="31"/>
      <c r="I24" s="31"/>
      <c r="J24" s="31"/>
      <c r="K24" s="31"/>
      <c r="L24" s="31"/>
      <c r="M24" s="31"/>
      <c r="N24" s="31"/>
      <c r="O24" s="31"/>
      <c r="P24" s="31"/>
      <c r="Q24" s="31"/>
      <c r="R24" s="31"/>
      <c r="S24" s="31"/>
      <c r="T24" s="31"/>
      <c r="U24" s="31"/>
    </row>
    <row r="25" spans="1:21" ht="24" x14ac:dyDescent="0.2">
      <c r="A25" s="63"/>
      <c r="B25" s="134" t="s">
        <v>2543</v>
      </c>
      <c r="C25" s="139" t="s">
        <v>2544</v>
      </c>
      <c r="D25" s="34">
        <f>D26+D27+D36+D37+D43</f>
        <v>3605449.6799999997</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2491</v>
      </c>
      <c r="C26" s="139" t="s">
        <v>2545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2493</v>
      </c>
      <c r="B27" s="89" t="s">
        <v>2546</v>
      </c>
      <c r="C27" s="139" t="s">
        <v>2547</v>
      </c>
      <c r="D27" s="34">
        <f>SUM(D28:D35)</f>
        <v>3406632.89</v>
      </c>
      <c r="E27" s="31"/>
      <c r="F27" s="31"/>
      <c r="G27" s="31"/>
      <c r="H27" s="31"/>
      <c r="I27" s="31"/>
      <c r="J27" s="31"/>
      <c r="K27" s="31"/>
      <c r="L27" s="31"/>
      <c r="M27" s="31"/>
      <c r="N27" s="31"/>
      <c r="O27" s="31"/>
      <c r="P27" s="31"/>
      <c r="Q27" s="31"/>
      <c r="R27" s="31"/>
      <c r="S27" s="31"/>
      <c r="T27" s="31"/>
      <c r="U27" s="31"/>
    </row>
    <row r="28" spans="1:21" ht="12.75" customHeight="1" x14ac:dyDescent="0.2">
      <c r="A28" s="63" t="s">
        <v>2496</v>
      </c>
      <c r="B28" s="64" t="s">
        <v>2497</v>
      </c>
      <c r="C28" s="139" t="s">
        <v>2548</v>
      </c>
      <c r="D28" s="199">
        <v>2500445.21</v>
      </c>
      <c r="E28" s="31"/>
      <c r="F28" s="31"/>
      <c r="G28" s="31"/>
      <c r="H28" s="31"/>
      <c r="I28" s="31"/>
      <c r="J28" s="31"/>
      <c r="K28" s="31"/>
      <c r="L28" s="31"/>
      <c r="M28" s="31"/>
      <c r="N28" s="31"/>
      <c r="O28" s="31"/>
      <c r="P28" s="31"/>
      <c r="Q28" s="31"/>
      <c r="R28" s="31"/>
      <c r="S28" s="31"/>
      <c r="T28" s="31"/>
      <c r="U28" s="31"/>
    </row>
    <row r="29" spans="1:21" ht="12.75" customHeight="1" x14ac:dyDescent="0.2">
      <c r="A29" s="63" t="s">
        <v>2499</v>
      </c>
      <c r="B29" s="64" t="s">
        <v>2500</v>
      </c>
      <c r="C29" s="139" t="s">
        <v>2549</v>
      </c>
      <c r="D29" s="199">
        <v>888348.34</v>
      </c>
      <c r="E29" s="31"/>
      <c r="F29" s="31"/>
      <c r="G29" s="31"/>
      <c r="H29" s="31"/>
      <c r="I29" s="31"/>
      <c r="J29" s="31"/>
      <c r="K29" s="31"/>
      <c r="L29" s="31"/>
      <c r="M29" s="31"/>
      <c r="N29" s="31"/>
      <c r="O29" s="31"/>
      <c r="P29" s="31"/>
      <c r="Q29" s="31"/>
      <c r="R29" s="31"/>
      <c r="S29" s="31"/>
      <c r="T29" s="31"/>
      <c r="U29" s="31"/>
    </row>
    <row r="30" spans="1:21" ht="12.75" customHeight="1" x14ac:dyDescent="0.2">
      <c r="A30" s="63" t="s">
        <v>2502</v>
      </c>
      <c r="B30" s="64" t="s">
        <v>2503</v>
      </c>
      <c r="C30" s="139" t="s">
        <v>2550</v>
      </c>
      <c r="D30" s="199">
        <v>6883.1</v>
      </c>
      <c r="E30" s="31"/>
      <c r="F30" s="31"/>
      <c r="G30" s="31"/>
      <c r="H30" s="31"/>
      <c r="I30" s="31"/>
      <c r="J30" s="31"/>
      <c r="K30" s="31"/>
      <c r="L30" s="31"/>
      <c r="M30" s="31"/>
      <c r="N30" s="31"/>
      <c r="O30" s="31"/>
      <c r="P30" s="31"/>
      <c r="Q30" s="31"/>
      <c r="R30" s="31"/>
      <c r="S30" s="31"/>
      <c r="T30" s="31"/>
      <c r="U30" s="31"/>
    </row>
    <row r="31" spans="1:21" ht="12.75" customHeight="1" x14ac:dyDescent="0.2">
      <c r="A31" s="63" t="s">
        <v>2505</v>
      </c>
      <c r="B31" s="64" t="s">
        <v>2506</v>
      </c>
      <c r="C31" s="139" t="s">
        <v>2551</v>
      </c>
      <c r="D31" s="199"/>
      <c r="E31" s="31"/>
      <c r="F31" s="31"/>
      <c r="G31" s="31"/>
      <c r="H31" s="31"/>
      <c r="I31" s="31"/>
      <c r="J31" s="31"/>
      <c r="K31" s="31"/>
      <c r="L31" s="31"/>
      <c r="M31" s="31"/>
      <c r="N31" s="31"/>
      <c r="O31" s="31"/>
      <c r="P31" s="31"/>
      <c r="Q31" s="31"/>
      <c r="R31" s="31"/>
      <c r="S31" s="31"/>
      <c r="T31" s="31"/>
      <c r="U31" s="31"/>
    </row>
    <row r="32" spans="1:21" ht="12.75" x14ac:dyDescent="0.2">
      <c r="A32" s="63" t="s">
        <v>2508</v>
      </c>
      <c r="B32" s="65" t="s">
        <v>2509</v>
      </c>
      <c r="C32" s="139" t="s">
        <v>2552</v>
      </c>
      <c r="D32" s="199">
        <v>2789.52</v>
      </c>
      <c r="E32" s="232"/>
      <c r="F32" s="31"/>
      <c r="G32" s="31"/>
      <c r="H32" s="31"/>
      <c r="I32" s="31"/>
      <c r="J32" s="31"/>
      <c r="K32" s="31"/>
      <c r="L32" s="31"/>
      <c r="M32" s="31"/>
      <c r="N32" s="31"/>
      <c r="O32" s="31"/>
      <c r="P32" s="31"/>
      <c r="Q32" s="31"/>
      <c r="R32" s="31"/>
      <c r="S32" s="31"/>
      <c r="T32" s="31"/>
      <c r="U32" s="31"/>
    </row>
    <row r="33" spans="1:21" ht="12.75" customHeight="1" x14ac:dyDescent="0.2">
      <c r="A33" s="63" t="s">
        <v>2511</v>
      </c>
      <c r="B33" s="65" t="s">
        <v>2512</v>
      </c>
      <c r="C33" s="139" t="s">
        <v>2553</v>
      </c>
      <c r="D33" s="199">
        <v>8166.72</v>
      </c>
      <c r="E33" s="31"/>
      <c r="F33" s="31"/>
      <c r="G33" s="31"/>
      <c r="H33" s="31"/>
      <c r="I33" s="31"/>
      <c r="J33" s="31"/>
      <c r="K33" s="31"/>
      <c r="L33" s="31"/>
      <c r="M33" s="31"/>
      <c r="N33" s="31"/>
      <c r="O33" s="31"/>
      <c r="P33" s="31"/>
      <c r="Q33" s="31"/>
      <c r="R33" s="31"/>
      <c r="S33" s="31"/>
      <c r="T33" s="31"/>
      <c r="U33" s="31"/>
    </row>
    <row r="34" spans="1:21" ht="12.75" customHeight="1" x14ac:dyDescent="0.2">
      <c r="A34" s="63" t="s">
        <v>2514</v>
      </c>
      <c r="B34" s="65" t="s">
        <v>2515</v>
      </c>
      <c r="C34" s="139" t="s">
        <v>2554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2517</v>
      </c>
      <c r="B35" s="65" t="s">
        <v>2518</v>
      </c>
      <c r="C35" s="139" t="s">
        <v>2555</v>
      </c>
      <c r="D35" s="199"/>
      <c r="E35" s="31"/>
      <c r="F35" s="31"/>
      <c r="G35" s="31"/>
      <c r="H35" s="31"/>
      <c r="I35" s="31"/>
      <c r="J35" s="31"/>
      <c r="K35" s="31"/>
      <c r="L35" s="31"/>
      <c r="M35" s="31"/>
      <c r="N35" s="31"/>
      <c r="O35" s="31"/>
      <c r="P35" s="31"/>
      <c r="Q35" s="31"/>
      <c r="R35" s="31"/>
      <c r="S35" s="31"/>
      <c r="T35" s="31"/>
      <c r="U35" s="31"/>
    </row>
    <row r="36" spans="1:21" ht="12.75" customHeight="1" x14ac:dyDescent="0.2">
      <c r="A36" s="88" t="s">
        <v>2520</v>
      </c>
      <c r="B36" s="89" t="s">
        <v>2521</v>
      </c>
      <c r="C36" s="139" t="s">
        <v>2556</v>
      </c>
      <c r="D36" s="199">
        <v>196724.78</v>
      </c>
      <c r="E36" s="31"/>
      <c r="F36" s="31"/>
      <c r="G36" s="31"/>
      <c r="H36" s="31"/>
      <c r="I36" s="31"/>
      <c r="J36" s="31"/>
      <c r="K36" s="31"/>
      <c r="L36" s="31"/>
      <c r="M36" s="31"/>
      <c r="N36" s="31"/>
      <c r="O36" s="31"/>
      <c r="P36" s="31"/>
      <c r="Q36" s="31"/>
      <c r="R36" s="31"/>
      <c r="S36" s="31"/>
      <c r="T36" s="31"/>
      <c r="U36" s="31"/>
    </row>
    <row r="37" spans="1:21" ht="36" x14ac:dyDescent="0.2">
      <c r="A37" s="88" t="s">
        <v>2523</v>
      </c>
      <c r="B37" s="89" t="s">
        <v>2557</v>
      </c>
      <c r="C37" s="139" t="s">
        <v>2558</v>
      </c>
      <c r="D37" s="34">
        <f>SUM(D38:D42)</f>
        <v>2092.0100000000002</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2526</v>
      </c>
      <c r="C38" s="139" t="s">
        <v>2559</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2528</v>
      </c>
      <c r="B39" s="64" t="s">
        <v>2529</v>
      </c>
      <c r="C39" s="139" t="s">
        <v>2560</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2531</v>
      </c>
      <c r="B40" s="64" t="s">
        <v>2532</v>
      </c>
      <c r="C40" s="139" t="s">
        <v>2561</v>
      </c>
      <c r="D40" s="199"/>
      <c r="E40" s="31"/>
      <c r="F40" s="31"/>
      <c r="G40" s="31"/>
      <c r="H40" s="31"/>
      <c r="I40" s="31"/>
      <c r="J40" s="31"/>
      <c r="K40" s="31"/>
      <c r="L40" s="31"/>
      <c r="M40" s="31"/>
      <c r="N40" s="31"/>
      <c r="O40" s="31"/>
      <c r="P40" s="31"/>
      <c r="Q40" s="31"/>
      <c r="R40" s="31"/>
      <c r="S40" s="31"/>
      <c r="T40" s="31"/>
      <c r="U40" s="31"/>
    </row>
    <row r="41" spans="1:21" ht="24" x14ac:dyDescent="0.2">
      <c r="A41" s="63" t="s">
        <v>2562</v>
      </c>
      <c r="B41" s="64" t="s">
        <v>2535</v>
      </c>
      <c r="C41" s="139" t="s">
        <v>2563</v>
      </c>
      <c r="D41" s="199">
        <v>2092.0100000000002</v>
      </c>
      <c r="E41" s="31"/>
      <c r="F41" s="31"/>
      <c r="G41" s="31"/>
      <c r="H41" s="31"/>
      <c r="I41" s="31"/>
      <c r="J41" s="31"/>
      <c r="K41" s="31"/>
      <c r="L41" s="31"/>
      <c r="M41" s="31"/>
      <c r="N41" s="31"/>
      <c r="O41" s="31"/>
      <c r="P41" s="31"/>
      <c r="Q41" s="31"/>
      <c r="R41" s="31"/>
      <c r="S41" s="31"/>
      <c r="T41" s="31"/>
      <c r="U41" s="31"/>
    </row>
    <row r="42" spans="1:21" ht="24" x14ac:dyDescent="0.2">
      <c r="A42" s="63" t="s">
        <v>2537</v>
      </c>
      <c r="B42" s="64" t="s">
        <v>2538</v>
      </c>
      <c r="C42" s="139" t="s">
        <v>2564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2540</v>
      </c>
      <c r="B43" s="134" t="s">
        <v>2541</v>
      </c>
      <c r="C43" s="134" t="s">
        <v>2565</v>
      </c>
      <c r="D43" s="283"/>
      <c r="E43" s="232"/>
      <c r="F43" s="31"/>
      <c r="G43" s="31"/>
      <c r="H43" s="31"/>
      <c r="I43" s="31"/>
      <c r="J43" s="31"/>
      <c r="K43" s="31"/>
      <c r="L43" s="31"/>
      <c r="M43" s="31"/>
      <c r="N43" s="31"/>
      <c r="O43" s="31"/>
      <c r="P43" s="31"/>
      <c r="Q43" s="31"/>
      <c r="R43" s="31"/>
      <c r="S43" s="31"/>
      <c r="T43" s="31"/>
      <c r="U43" s="31"/>
    </row>
    <row r="44" spans="1:21" ht="24" x14ac:dyDescent="0.2">
      <c r="A44" s="63"/>
      <c r="B44" s="89" t="s">
        <v>2566</v>
      </c>
      <c r="C44" s="139" t="s">
        <v>2567</v>
      </c>
      <c r="D44" s="34">
        <f>D5+D6-D25</f>
        <v>550370.55000000075</v>
      </c>
      <c r="E44" s="31"/>
      <c r="F44" s="31"/>
      <c r="G44" s="31"/>
      <c r="H44" s="31"/>
      <c r="I44" s="31"/>
      <c r="J44" s="31"/>
      <c r="K44" s="31"/>
      <c r="L44" s="31"/>
      <c r="M44" s="31"/>
      <c r="N44" s="31"/>
      <c r="O44" s="31"/>
      <c r="P44" s="31"/>
      <c r="Q44" s="31"/>
      <c r="R44" s="31"/>
      <c r="S44" s="31"/>
      <c r="T44" s="31"/>
      <c r="U44" s="31"/>
    </row>
    <row r="45" spans="1:21" ht="24" x14ac:dyDescent="0.2">
      <c r="A45" s="88"/>
      <c r="B45" s="134" t="s">
        <v>2568</v>
      </c>
      <c r="C45" s="139" t="s">
        <v>2569</v>
      </c>
      <c r="D45" s="34">
        <f>D46+D51+D92+D97+D103</f>
        <v>262100.59</v>
      </c>
      <c r="E45" s="232"/>
      <c r="F45" s="31"/>
      <c r="G45" s="31"/>
      <c r="H45" s="31"/>
      <c r="I45" s="31"/>
      <c r="J45" s="31"/>
      <c r="K45" s="31"/>
      <c r="L45" s="31"/>
      <c r="M45" s="31"/>
      <c r="N45" s="31"/>
      <c r="O45" s="31"/>
      <c r="P45" s="31"/>
      <c r="Q45" s="31"/>
      <c r="R45" s="31"/>
      <c r="S45" s="31"/>
      <c r="T45" s="31"/>
      <c r="U45" s="31"/>
    </row>
    <row r="46" spans="1:21" ht="24" x14ac:dyDescent="0.2">
      <c r="A46" s="63"/>
      <c r="B46" s="89" t="s">
        <v>2570</v>
      </c>
      <c r="C46" s="139" t="s">
        <v>2571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2572</v>
      </c>
      <c r="C47" s="139" t="s">
        <v>2573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2574</v>
      </c>
      <c r="C48" s="139" t="s">
        <v>2575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2576</v>
      </c>
      <c r="C49" s="139" t="s">
        <v>2577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2578</v>
      </c>
      <c r="C50" s="139" t="s">
        <v>2579</v>
      </c>
      <c r="D50" s="199"/>
      <c r="E50" s="31"/>
      <c r="F50" s="31"/>
      <c r="G50" s="31"/>
      <c r="H50" s="31"/>
      <c r="I50" s="31"/>
      <c r="J50" s="31"/>
      <c r="K50" s="31"/>
      <c r="L50" s="31"/>
      <c r="M50" s="31"/>
      <c r="N50" s="31"/>
      <c r="O50" s="31"/>
      <c r="P50" s="31"/>
      <c r="Q50" s="31"/>
      <c r="R50" s="31"/>
      <c r="S50" s="31"/>
      <c r="T50" s="31"/>
      <c r="U50" s="31"/>
    </row>
    <row r="51" spans="1:21" ht="24" x14ac:dyDescent="0.2">
      <c r="A51" s="88" t="s">
        <v>2493</v>
      </c>
      <c r="B51" s="134" t="s">
        <v>2580</v>
      </c>
      <c r="C51" s="139" t="s">
        <v>2581</v>
      </c>
      <c r="D51" s="34">
        <f>D52+D57+D62+D67+D72+D77+D82+D87</f>
        <v>262100.59</v>
      </c>
      <c r="E51" s="31"/>
      <c r="F51" s="31"/>
      <c r="G51" s="31"/>
      <c r="H51" s="31"/>
      <c r="I51" s="31"/>
      <c r="J51" s="31"/>
      <c r="K51" s="31"/>
      <c r="L51" s="31"/>
      <c r="M51" s="31"/>
      <c r="N51" s="31"/>
      <c r="O51" s="31"/>
      <c r="P51" s="31"/>
      <c r="Q51" s="31"/>
      <c r="R51" s="31"/>
      <c r="S51" s="31"/>
      <c r="T51" s="31"/>
      <c r="U51" s="31"/>
    </row>
    <row r="52" spans="1:21" ht="12.75" customHeight="1" x14ac:dyDescent="0.2">
      <c r="A52" s="88" t="s">
        <v>2496</v>
      </c>
      <c r="B52" s="89" t="s">
        <v>2582</v>
      </c>
      <c r="C52" s="139" t="s">
        <v>2583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2572</v>
      </c>
      <c r="C53" s="139" t="s">
        <v>2584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2574</v>
      </c>
      <c r="C54" s="139" t="s">
        <v>2585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2576</v>
      </c>
      <c r="C55" s="139" t="s">
        <v>2586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2578</v>
      </c>
      <c r="C56" s="139" t="s">
        <v>2587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2499</v>
      </c>
      <c r="B57" s="89" t="s">
        <v>2588</v>
      </c>
      <c r="C57" s="139" t="s">
        <v>2589</v>
      </c>
      <c r="D57" s="34">
        <f>SUM(D58:D61)</f>
        <v>234005.26</v>
      </c>
      <c r="E57" s="31"/>
      <c r="F57" s="31"/>
      <c r="G57" s="31"/>
      <c r="H57" s="31"/>
      <c r="I57" s="31"/>
      <c r="J57" s="31"/>
      <c r="K57" s="31"/>
      <c r="L57" s="31"/>
      <c r="M57" s="31"/>
      <c r="N57" s="31"/>
      <c r="O57" s="31"/>
      <c r="P57" s="31"/>
      <c r="Q57" s="31"/>
      <c r="R57" s="31"/>
      <c r="S57" s="31"/>
      <c r="T57" s="31"/>
      <c r="U57" s="31"/>
    </row>
    <row r="58" spans="1:21" ht="12.75" customHeight="1" x14ac:dyDescent="0.2">
      <c r="A58" s="63"/>
      <c r="B58" s="64" t="s">
        <v>2572</v>
      </c>
      <c r="C58" s="139" t="s">
        <v>2590</v>
      </c>
      <c r="D58" s="199">
        <v>234005.26</v>
      </c>
      <c r="E58" s="31"/>
      <c r="F58" s="31"/>
      <c r="G58" s="31"/>
      <c r="H58" s="31"/>
      <c r="I58" s="31"/>
      <c r="J58" s="31"/>
      <c r="K58" s="31"/>
      <c r="L58" s="31"/>
      <c r="M58" s="31"/>
      <c r="N58" s="31"/>
      <c r="O58" s="31"/>
      <c r="P58" s="31"/>
      <c r="Q58" s="31"/>
      <c r="R58" s="31"/>
      <c r="S58" s="31"/>
      <c r="T58" s="31"/>
      <c r="U58" s="31"/>
    </row>
    <row r="59" spans="1:21" ht="12.75" customHeight="1" x14ac:dyDescent="0.2">
      <c r="A59" s="63"/>
      <c r="B59" s="64" t="s">
        <v>2574</v>
      </c>
      <c r="C59" s="139" t="s">
        <v>2591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2576</v>
      </c>
      <c r="C60" s="139" t="s">
        <v>2592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2578</v>
      </c>
      <c r="C61" s="139" t="s">
        <v>2593</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2502</v>
      </c>
      <c r="B62" s="89" t="s">
        <v>2594</v>
      </c>
      <c r="C62" s="139" t="s">
        <v>2595</v>
      </c>
      <c r="D62" s="34">
        <f>SUM(D63:D66)</f>
        <v>24113.65</v>
      </c>
      <c r="E62" s="31"/>
      <c r="F62" s="31"/>
      <c r="G62" s="31"/>
      <c r="H62" s="31"/>
      <c r="I62" s="31"/>
      <c r="J62" s="31"/>
      <c r="K62" s="31"/>
      <c r="L62" s="31"/>
      <c r="M62" s="31"/>
      <c r="N62" s="31"/>
      <c r="O62" s="31"/>
      <c r="P62" s="31"/>
      <c r="Q62" s="31"/>
      <c r="R62" s="31"/>
      <c r="S62" s="31"/>
      <c r="T62" s="31"/>
      <c r="U62" s="31"/>
    </row>
    <row r="63" spans="1:21" ht="12.75" customHeight="1" x14ac:dyDescent="0.2">
      <c r="A63" s="63"/>
      <c r="B63" s="64" t="s">
        <v>2572</v>
      </c>
      <c r="C63" s="139" t="s">
        <v>2596</v>
      </c>
      <c r="D63" s="199">
        <v>24113.65</v>
      </c>
      <c r="E63" s="31"/>
      <c r="F63" s="31"/>
      <c r="G63" s="31"/>
      <c r="H63" s="31"/>
      <c r="I63" s="31"/>
      <c r="J63" s="31"/>
      <c r="K63" s="31"/>
      <c r="L63" s="31"/>
      <c r="M63" s="31"/>
      <c r="N63" s="31"/>
      <c r="O63" s="31"/>
      <c r="P63" s="31"/>
      <c r="Q63" s="31"/>
      <c r="R63" s="31"/>
      <c r="S63" s="31"/>
      <c r="T63" s="31"/>
      <c r="U63" s="31"/>
    </row>
    <row r="64" spans="1:21" ht="12.75" customHeight="1" x14ac:dyDescent="0.2">
      <c r="A64" s="63"/>
      <c r="B64" s="64" t="s">
        <v>2574</v>
      </c>
      <c r="C64" s="139" t="s">
        <v>2597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2576</v>
      </c>
      <c r="C65" s="139" t="s">
        <v>2598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2578</v>
      </c>
      <c r="C66" s="139" t="s">
        <v>2599</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2505</v>
      </c>
      <c r="B67" s="89" t="s">
        <v>2600</v>
      </c>
      <c r="C67" s="139" t="s">
        <v>2601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2572</v>
      </c>
      <c r="C68" s="139" t="s">
        <v>2602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2574</v>
      </c>
      <c r="C69" s="139" t="s">
        <v>2603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2576</v>
      </c>
      <c r="C70" s="139" t="s">
        <v>2604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2578</v>
      </c>
      <c r="C71" s="139" t="s">
        <v>2605</v>
      </c>
      <c r="D71" s="199"/>
      <c r="E71" s="31"/>
      <c r="F71" s="31"/>
      <c r="G71" s="31"/>
      <c r="H71" s="31"/>
      <c r="I71" s="31"/>
      <c r="J71" s="31"/>
      <c r="K71" s="31"/>
      <c r="L71" s="31"/>
      <c r="M71" s="31"/>
      <c r="N71" s="31"/>
      <c r="O71" s="31"/>
      <c r="P71" s="31"/>
      <c r="Q71" s="31"/>
      <c r="R71" s="31"/>
      <c r="S71" s="31"/>
      <c r="T71" s="31"/>
      <c r="U71" s="31"/>
    </row>
    <row r="72" spans="1:21" ht="24" x14ac:dyDescent="0.2">
      <c r="A72" s="88" t="s">
        <v>2508</v>
      </c>
      <c r="B72" s="134" t="s">
        <v>2606</v>
      </c>
      <c r="C72" s="139" t="s">
        <v>2607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2572</v>
      </c>
      <c r="C73" s="139" t="s">
        <v>2608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2574</v>
      </c>
      <c r="C74" s="139" t="s">
        <v>2609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2576</v>
      </c>
      <c r="C75" s="139" t="s">
        <v>2610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2578</v>
      </c>
      <c r="C76" s="139" t="s">
        <v>2611</v>
      </c>
      <c r="D76" s="199"/>
      <c r="E76" s="31"/>
      <c r="F76" s="31"/>
      <c r="G76" s="31"/>
      <c r="H76" s="31"/>
      <c r="I76" s="31"/>
      <c r="J76" s="31"/>
      <c r="K76" s="31"/>
      <c r="L76" s="31"/>
      <c r="M76" s="31"/>
      <c r="N76" s="31"/>
      <c r="O76" s="31"/>
      <c r="P76" s="31"/>
      <c r="Q76" s="31"/>
      <c r="R76" s="31"/>
      <c r="S76" s="31"/>
      <c r="T76" s="31"/>
      <c r="U76" s="31"/>
    </row>
    <row r="77" spans="1:21" ht="24" x14ac:dyDescent="0.2">
      <c r="A77" s="88" t="s">
        <v>2511</v>
      </c>
      <c r="B77" s="89" t="s">
        <v>2612</v>
      </c>
      <c r="C77" s="139" t="s">
        <v>2613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2572</v>
      </c>
      <c r="C78" s="139" t="s">
        <v>2614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2574</v>
      </c>
      <c r="C79" s="139" t="s">
        <v>2615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2576</v>
      </c>
      <c r="C80" s="139" t="s">
        <v>2616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2578</v>
      </c>
      <c r="C81" s="139" t="s">
        <v>2617</v>
      </c>
      <c r="D81" s="199"/>
      <c r="E81" s="31"/>
      <c r="F81" s="31"/>
      <c r="G81" s="31"/>
      <c r="H81" s="31"/>
      <c r="I81" s="31"/>
      <c r="J81" s="31"/>
      <c r="K81" s="31"/>
      <c r="L81" s="31"/>
      <c r="M81" s="31"/>
      <c r="N81" s="31"/>
      <c r="O81" s="31"/>
      <c r="P81" s="31"/>
      <c r="Q81" s="31"/>
      <c r="R81" s="31"/>
      <c r="S81" s="31"/>
      <c r="T81" s="31"/>
      <c r="U81" s="31"/>
    </row>
    <row r="82" spans="1:21" ht="24" x14ac:dyDescent="0.2">
      <c r="A82" s="88" t="s">
        <v>2514</v>
      </c>
      <c r="B82" s="293" t="s">
        <v>2618</v>
      </c>
      <c r="C82" s="139" t="s">
        <v>2619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2572</v>
      </c>
      <c r="C83" s="139" t="s">
        <v>2620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2574</v>
      </c>
      <c r="C84" s="139" t="s">
        <v>2621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2576</v>
      </c>
      <c r="C85" s="139" t="s">
        <v>2622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2578</v>
      </c>
      <c r="C86" s="139" t="s">
        <v>2623</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2517</v>
      </c>
      <c r="B87" s="155" t="s">
        <v>2624</v>
      </c>
      <c r="C87" s="139" t="s">
        <v>2625</v>
      </c>
      <c r="D87" s="34">
        <f>SUM(D88:D91)</f>
        <v>3981.68</v>
      </c>
      <c r="E87" s="31"/>
      <c r="F87" s="31"/>
      <c r="G87" s="31"/>
      <c r="H87" s="31"/>
      <c r="I87" s="31"/>
      <c r="J87" s="31"/>
      <c r="K87" s="31"/>
      <c r="L87" s="31"/>
      <c r="M87" s="31"/>
      <c r="N87" s="31"/>
      <c r="O87" s="31"/>
      <c r="P87" s="31"/>
      <c r="Q87" s="31"/>
      <c r="R87" s="31"/>
      <c r="S87" s="31"/>
      <c r="T87" s="31"/>
      <c r="U87" s="31"/>
    </row>
    <row r="88" spans="1:21" ht="12.75" customHeight="1" x14ac:dyDescent="0.2">
      <c r="A88" s="88"/>
      <c r="B88" s="64" t="s">
        <v>2572</v>
      </c>
      <c r="C88" s="139" t="s">
        <v>2626</v>
      </c>
      <c r="D88" s="199">
        <v>3981.68</v>
      </c>
      <c r="E88" s="31"/>
      <c r="F88" s="31"/>
      <c r="G88" s="31"/>
      <c r="H88" s="31"/>
      <c r="I88" s="31"/>
      <c r="J88" s="31"/>
      <c r="K88" s="31"/>
      <c r="L88" s="31"/>
      <c r="M88" s="31"/>
      <c r="N88" s="31"/>
      <c r="O88" s="31"/>
      <c r="P88" s="31"/>
      <c r="Q88" s="31"/>
      <c r="R88" s="31"/>
      <c r="S88" s="31"/>
      <c r="T88" s="31"/>
      <c r="U88" s="31"/>
    </row>
    <row r="89" spans="1:21" ht="12.75" customHeight="1" x14ac:dyDescent="0.2">
      <c r="A89" s="88"/>
      <c r="B89" s="64" t="s">
        <v>2574</v>
      </c>
      <c r="C89" s="139" t="s">
        <v>2627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2576</v>
      </c>
      <c r="C90" s="139" t="s">
        <v>2628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2578</v>
      </c>
      <c r="C91" s="139" t="s">
        <v>2629</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2520</v>
      </c>
      <c r="B92" s="89" t="s">
        <v>2630</v>
      </c>
      <c r="C92" s="139" t="s">
        <v>2631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2572</v>
      </c>
      <c r="C93" s="139" t="s">
        <v>2632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2574</v>
      </c>
      <c r="C94" s="139" t="s">
        <v>2633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2576</v>
      </c>
      <c r="C95" s="139" t="s">
        <v>2634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2578</v>
      </c>
      <c r="C96" s="139" t="s">
        <v>2635</v>
      </c>
      <c r="D96" s="199"/>
      <c r="E96" s="31"/>
      <c r="F96" s="31"/>
      <c r="G96" s="31"/>
      <c r="H96" s="31"/>
      <c r="I96" s="31"/>
      <c r="J96" s="31"/>
      <c r="K96" s="31"/>
      <c r="L96" s="31"/>
      <c r="M96" s="31"/>
      <c r="N96" s="31"/>
      <c r="O96" s="31"/>
      <c r="P96" s="31"/>
      <c r="Q96" s="31"/>
      <c r="R96" s="31"/>
      <c r="S96" s="31"/>
      <c r="T96" s="31"/>
      <c r="U96" s="31"/>
    </row>
    <row r="97" spans="1:21" ht="36" x14ac:dyDescent="0.2">
      <c r="A97" s="88" t="s">
        <v>2523</v>
      </c>
      <c r="B97" s="89" t="s">
        <v>2636</v>
      </c>
      <c r="C97" s="139" t="s">
        <v>2637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2526</v>
      </c>
      <c r="C98" s="139" t="s">
        <v>2638</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2528</v>
      </c>
      <c r="B99" s="64" t="s">
        <v>2529</v>
      </c>
      <c r="C99" s="139" t="s">
        <v>2639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2531</v>
      </c>
      <c r="B100" s="64" t="s">
        <v>2532</v>
      </c>
      <c r="C100" s="139" t="s">
        <v>2640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2562</v>
      </c>
      <c r="B101" s="64" t="s">
        <v>2535</v>
      </c>
      <c r="C101" s="139" t="s">
        <v>2641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2537</v>
      </c>
      <c r="B102" s="64" t="s">
        <v>2538</v>
      </c>
      <c r="C102" s="139" t="s">
        <v>2642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2540</v>
      </c>
      <c r="B103" s="292" t="s">
        <v>2541</v>
      </c>
      <c r="C103" s="292" t="s">
        <v>2643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2644</v>
      </c>
      <c r="C104" s="139" t="s">
        <v>2645</v>
      </c>
      <c r="D104" s="34">
        <f>SUM(D105:D109)</f>
        <v>288269.96000000002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2491</v>
      </c>
      <c r="C105" s="139" t="s">
        <v>2646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2493</v>
      </c>
      <c r="B106" s="64" t="s">
        <v>2647</v>
      </c>
      <c r="C106" s="139" t="s">
        <v>2648</v>
      </c>
      <c r="D106" s="199">
        <v>282246.5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2520</v>
      </c>
      <c r="B107" s="64" t="s">
        <v>2521</v>
      </c>
      <c r="C107" s="139" t="s">
        <v>2649</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2523</v>
      </c>
      <c r="B108" s="64" t="s">
        <v>2650</v>
      </c>
      <c r="C108" s="139" t="s">
        <v>2651</v>
      </c>
      <c r="D108" s="199">
        <v>6023.46</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2540</v>
      </c>
      <c r="B109" s="74" t="s">
        <v>2541</v>
      </c>
      <c r="C109" s="290" t="s">
        <v>2652</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93"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3" width="14.42578125" style="41" customWidth="1"/>
    <col min="24" max="16384" width="14.42578125" style="41"/>
  </cols>
  <sheetData>
    <row r="1" spans="1:17" ht="12.75" hidden="1" customHeight="1" x14ac:dyDescent="0.2">
      <c r="A1" s="386" t="s">
        <v>2130</v>
      </c>
      <c r="B1" s="384"/>
      <c r="C1" s="384"/>
      <c r="D1" s="384"/>
      <c r="E1" s="51" t="s">
        <v>2131</v>
      </c>
      <c r="F1" s="51"/>
      <c r="G1" s="51"/>
      <c r="H1" s="51"/>
      <c r="I1" s="51"/>
      <c r="J1" s="51"/>
      <c r="K1" s="51"/>
      <c r="L1" s="51"/>
      <c r="M1" s="51"/>
      <c r="N1" s="51"/>
      <c r="O1" s="51"/>
      <c r="P1" s="51"/>
    </row>
    <row r="2" spans="1:17" ht="37.5" customHeight="1" x14ac:dyDescent="0.2">
      <c r="A2" s="386" t="s">
        <v>2132</v>
      </c>
      <c r="B2" s="384"/>
      <c r="C2" s="384"/>
      <c r="D2" s="384"/>
      <c r="E2" s="50" t="s">
        <v>2132</v>
      </c>
      <c r="F2" s="50" t="s">
        <v>2133</v>
      </c>
      <c r="G2" s="50" t="s">
        <v>2134</v>
      </c>
      <c r="H2" s="50" t="s">
        <v>2134</v>
      </c>
      <c r="I2" s="50" t="s">
        <v>2135</v>
      </c>
      <c r="J2" s="50" t="s">
        <v>1986</v>
      </c>
      <c r="K2" s="50" t="s">
        <v>2136</v>
      </c>
      <c r="L2" s="50" t="s">
        <v>1991</v>
      </c>
      <c r="M2" s="50" t="s">
        <v>2137</v>
      </c>
      <c r="N2" s="50" t="s">
        <v>2138</v>
      </c>
      <c r="O2" s="50" t="s">
        <v>2139</v>
      </c>
      <c r="Q2" s="301"/>
    </row>
    <row r="3" spans="1:17" ht="29.25" customHeight="1" x14ac:dyDescent="0.2">
      <c r="A3" s="97" t="s">
        <v>2140</v>
      </c>
      <c r="B3" s="98" t="s">
        <v>2141</v>
      </c>
      <c r="C3" s="99" t="s">
        <v>2142</v>
      </c>
      <c r="D3" s="95"/>
      <c r="E3" s="96">
        <f>E4+E14+E23+E298+E342+E345+E347</f>
        <v>0</v>
      </c>
      <c r="F3" s="96">
        <f>F4+F14+F23+F298+F342+F345+F347</f>
        <v>2</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7585</v>
      </c>
      <c r="P3" s="51"/>
    </row>
    <row r="4" spans="1:17" ht="19.5" customHeight="1" x14ac:dyDescent="0.2">
      <c r="A4" s="390" t="s">
        <v>2143</v>
      </c>
      <c r="B4" s="391"/>
      <c r="C4" s="392"/>
      <c r="D4" s="95"/>
      <c r="E4" s="51">
        <f>SUM(E5:E13)</f>
        <v>0</v>
      </c>
      <c r="F4" s="51">
        <f>SUM(F5:F13)</f>
        <v>0</v>
      </c>
      <c r="G4" s="51"/>
      <c r="H4" s="51"/>
      <c r="I4" s="104" t="s">
        <v>2144</v>
      </c>
      <c r="J4" s="104" t="s">
        <v>2145</v>
      </c>
      <c r="K4" s="104" t="s">
        <v>2146</v>
      </c>
      <c r="L4" s="51"/>
      <c r="M4" s="51"/>
      <c r="N4" s="51"/>
      <c r="O4" s="51"/>
      <c r="P4" s="51"/>
    </row>
    <row r="5" spans="1:17" ht="63.75" customHeight="1" x14ac:dyDescent="0.2">
      <c r="A5" s="105">
        <v>1</v>
      </c>
      <c r="B5" s="106" t="str">
        <f t="shared" ref="B5:B13" si="0">IF(E5=1,"Pogreška",IF(F5=1,"Provjera","O.K."))</f>
        <v>O.K.</v>
      </c>
      <c r="C5" s="246" t="s">
        <v>2147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2148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2149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2156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2158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2159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2160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2162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2164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2165</v>
      </c>
      <c r="B23" s="388"/>
      <c r="C23" s="389"/>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2166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2168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2169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2178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2179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2188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2189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2198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2199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2208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2209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2218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2219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2228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2229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2238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2239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2248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2249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2258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2259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2268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2269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2278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2279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2288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2289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2298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2299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2308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2309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2318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2319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2328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2329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2338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2339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2348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2349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2358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2359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2368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2369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2378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2379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2380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2381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2382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2384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2385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2386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2387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2388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2389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2390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2398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2399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2408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2409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2418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2419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2428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2429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2436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2438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2439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2442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2444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2445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2446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2447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2448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2449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2450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2451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2452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2453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2454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2455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2456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2457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2458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2459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2460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2461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2462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2463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2464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2465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2466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2467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2468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2469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2470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2471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2472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2473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2474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2475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2476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2477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2478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2479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2480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2481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2482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1992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2439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2483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1991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2439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2484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2439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2485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2026-02-20T10:34:04Z</cp:lastPrinted>
  <dcterms:created xsi:type="dcterms:W3CDTF">2022-04-01T05:14:30Z</dcterms:created>
  <dcterms:modified xsi:type="dcterms:W3CDTF">2026-02-20T12:26:07Z</dcterms:modified>
</cp:coreProperties>
</file>